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772" activeTab="9"/>
  </bookViews>
  <sheets>
    <sheet name="VCIFM" sheetId="1" r:id="rId1"/>
    <sheet name="ACT.EXT." sheetId="2" r:id="rId2"/>
    <sheet name="vcai-SUPERIOR" sheetId="3" r:id="rId3"/>
    <sheet name="vcai-CAPACITACION" sheetId="5" r:id="rId4"/>
    <sheet name="vcai-3°EVALUADOR" sheetId="6" r:id="rId5"/>
    <sheet name="VCCOGR" sheetId="7" r:id="rId6"/>
    <sheet name="tablas de calculo" sheetId="11" state="hidden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VAL1">'tablas de calculo'!#REF!</definedName>
    <definedName name="_VAL2">'tablas de calculo'!#REF!</definedName>
    <definedName name="_VAL3">'tablas de calculo'!#REF!</definedName>
    <definedName name="ACT.EXT.DA1">'tablas de calculo'!#REF!</definedName>
    <definedName name="ACT.EXT.DA2">'tablas de calculo'!#REF!</definedName>
    <definedName name="ACT.EXT.DA3">'tablas de calculo'!#REF!</definedName>
    <definedName name="APORT.DEST.DA1">'tablas de calculo'!#REF!</definedName>
    <definedName name="APORT.DEST.DA10">'tablas de calculo'!#REF!</definedName>
    <definedName name="APORT.DEST.DA11">'tablas de calculo'!#REF!</definedName>
    <definedName name="APORT.DEST.DA12">'tablas de calculo'!#REF!</definedName>
    <definedName name="APORT.DEST.DA13">'tablas de calculo'!#REF!</definedName>
    <definedName name="APORT.DEST.DA2">'tablas de calculo'!#REF!</definedName>
    <definedName name="APORT.DEST.DA3">'tablas de calculo'!#REF!</definedName>
    <definedName name="APORT.DEST.DA4">'tablas de calculo'!#REF!</definedName>
    <definedName name="APORT.DEST.DA5">'tablas de calculo'!#REF!</definedName>
    <definedName name="APORT.DEST.DA6">'tablas de calculo'!#REF!</definedName>
    <definedName name="APORT.DEST.DA7">'tablas de calculo'!#REF!</definedName>
    <definedName name="APORT.DEST.DA8">'tablas de calculo'!#REF!</definedName>
    <definedName name="APORT.DEST.DA9">'tablas de calculo'!#REF!</definedName>
    <definedName name="_xlnm.Print_Area" localSheetId="1">ACT.EXT.!$B$1:$K$43</definedName>
    <definedName name="_xlnm.Print_Area" localSheetId="8">APOR.DEST.!$B$1:$K$54</definedName>
    <definedName name="_xlnm.Print_Area" localSheetId="9">'Resumen personal'!$A$1:$Q$71</definedName>
    <definedName name="_xlnm.Print_Area" localSheetId="6">'tablas de calculo'!$A$1:$AS$54</definedName>
    <definedName name="_xlnm.Print_Area" localSheetId="4">'vcai-3°EVALUADOR'!$A$1:$L$114</definedName>
    <definedName name="_xlnm.Print_Area" localSheetId="7">'vcai-AUTO'!$A$1:$L$53</definedName>
    <definedName name="_xlnm.Print_Area" localSheetId="3">'vcai-CAPACITACION'!$B$1:$K$33</definedName>
    <definedName name="_xlnm.Print_Area" localSheetId="2">'vcai-SUPERIOR'!$B$1:$K$55</definedName>
    <definedName name="_xlnm.Print_Area" localSheetId="5">VCCOGR!$A$1:$M$51</definedName>
    <definedName name="_xlnm.Print_Area" localSheetId="0">VCIFM!$B$1:$V$66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1">'[1]tablas de calculo'!$T$32</definedName>
    <definedName name="eapjefe14">'tablas de calculo'!$L$62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1">'[1]tablas de calculo'!$M$32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calculo'!$W$48</definedName>
    <definedName name="eapsupdesada2">'tablas de calculo'!$W$49</definedName>
    <definedName name="eapsupdesada3">'tablas de calculo'!$W$50</definedName>
    <definedName name="eapsupdesada4">'tablas de calculo'!$W$51</definedName>
    <definedName name="eapSUPDESARROLLO1">'[1]tablas de calculo'!$AA$53</definedName>
    <definedName name="metacol1">'[1]tablas de calculo'!$AL$46</definedName>
    <definedName name="metascolecda1">'tablas de calculo'!$AE$61</definedName>
    <definedName name="metascolecda2">'tablas de calculo'!$AE$62</definedName>
    <definedName name="metascolecda3">'tablas de calculo'!$AE$63</definedName>
    <definedName name="metascolecda4">'tablas de calculo'!$AE$64</definedName>
    <definedName name="metascolecda5">'tablas de calculo'!$AE$65</definedName>
    <definedName name="metasindida1">'tablas de calculo'!$AE$48</definedName>
    <definedName name="metasindida2">'tablas de calculo'!$AE$49</definedName>
    <definedName name="metasindida3">'tablas de calculo'!$AE$50</definedName>
    <definedName name="metasindida4">'tablas de calculo'!$AE$51</definedName>
    <definedName name="metasindida5">'tablas de calculo'!$AE$52</definedName>
    <definedName name="metasindivi1">'[2]tablas de calculo'!$AG$46</definedName>
    <definedName name="PARM1">'tablas de calculo'!$AW$2:$AW$5</definedName>
    <definedName name="solo">'tablas de calculo'!$AT$2+'tablas de calculo'!$AT$2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'vcai-3°EVALUADOR'!$H$39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'[1]tablas de calculo'!$BE$1</definedName>
    <definedName name="Z_15006202_85AD_4E10_8C21_6DEA9B3667B0_.wvu.Cols" localSheetId="1" hidden="1">ACT.EXT.!$M:$IV</definedName>
    <definedName name="Z_15006202_85AD_4E10_8C21_6DEA9B3667B0_.wvu.Cols" localSheetId="8" hidden="1">APOR.DEST.!$M:$IV</definedName>
    <definedName name="Z_15006202_85AD_4E10_8C21_6DEA9B3667B0_.wvu.Cols" localSheetId="9" hidden="1">'Resumen personal'!$K:$IV</definedName>
    <definedName name="Z_15006202_85AD_4E10_8C21_6DEA9B3667B0_.wvu.Cols" localSheetId="6" hidden="1">'tablas de calculo'!$B:$IL</definedName>
    <definedName name="Z_15006202_85AD_4E10_8C21_6DEA9B3667B0_.wvu.Cols" localSheetId="4" hidden="1">'vcai-3°EVALUADOR'!$M:$IV</definedName>
    <definedName name="Z_15006202_85AD_4E10_8C21_6DEA9B3667B0_.wvu.Cols" localSheetId="7" hidden="1">'vcai-AUTO'!$M:$IV</definedName>
    <definedName name="Z_15006202_85AD_4E10_8C21_6DEA9B3667B0_.wvu.Cols" localSheetId="3" hidden="1">'vcai-CAPACITACION'!$M:$IV</definedName>
    <definedName name="Z_15006202_85AD_4E10_8C21_6DEA9B3667B0_.wvu.Cols" localSheetId="2" hidden="1">'vcai-SUPERIOR'!$M:$IV</definedName>
    <definedName name="Z_15006202_85AD_4E10_8C21_6DEA9B3667B0_.wvu.Cols" localSheetId="5" hidden="1">VCCOGR!$O:$IV</definedName>
    <definedName name="Z_15006202_85AD_4E10_8C21_6DEA9B3667B0_.wvu.Cols" localSheetId="0" hidden="1">VCIFM!$M:$IV</definedName>
    <definedName name="Z_15006202_85AD_4E10_8C21_6DEA9B3667B0_.wvu.PrintArea" localSheetId="1" hidden="1">ACT.EXT.!$B$1:$K$43</definedName>
    <definedName name="Z_15006202_85AD_4E10_8C21_6DEA9B3667B0_.wvu.PrintArea" localSheetId="8" hidden="1">APOR.DEST.!$B$1:$K$57</definedName>
    <definedName name="Z_15006202_85AD_4E10_8C21_6DEA9B3667B0_.wvu.PrintArea" localSheetId="9" hidden="1">'Resumen personal'!$A$3:$I$87</definedName>
    <definedName name="Z_15006202_85AD_4E10_8C21_6DEA9B3667B0_.wvu.PrintArea" localSheetId="6" hidden="1">'tablas de calculo'!$A$1:$AS$54</definedName>
    <definedName name="Z_15006202_85AD_4E10_8C21_6DEA9B3667B0_.wvu.PrintArea" localSheetId="4" hidden="1">'vcai-3°EVALUADOR'!$A$1:$L$114</definedName>
    <definedName name="Z_15006202_85AD_4E10_8C21_6DEA9B3667B0_.wvu.PrintArea" localSheetId="7" hidden="1">'vcai-AUTO'!$A$1:$L$53</definedName>
    <definedName name="Z_15006202_85AD_4E10_8C21_6DEA9B3667B0_.wvu.PrintArea" localSheetId="3" hidden="1">'vcai-CAPACITACION'!$B$1:$K$34</definedName>
    <definedName name="Z_15006202_85AD_4E10_8C21_6DEA9B3667B0_.wvu.PrintArea" localSheetId="2" hidden="1">'vcai-SUPERIOR'!$B$1:$K$55</definedName>
    <definedName name="Z_15006202_85AD_4E10_8C21_6DEA9B3667B0_.wvu.PrintArea" localSheetId="5" hidden="1">VCCOGR!$A$1:$M$60</definedName>
    <definedName name="Z_15006202_85AD_4E10_8C21_6DEA9B3667B0_.wvu.PrintArea" localSheetId="0" hidden="1">VCIFM!$B$4:$K$66</definedName>
    <definedName name="Z_15006202_85AD_4E10_8C21_6DEA9B3667B0_.wvu.Rows" localSheetId="1" hidden="1">ACT.EXT.!$52:$65536,ACT.EXT.!$45:$51</definedName>
    <definedName name="Z_15006202_85AD_4E10_8C21_6DEA9B3667B0_.wvu.Rows" localSheetId="8" hidden="1">APOR.DEST.!$65:$65536,APOR.DEST.!$56:$62</definedName>
    <definedName name="Z_15006202_85AD_4E10_8C21_6DEA9B3667B0_.wvu.Rows" localSheetId="9" hidden="1">'Resumen personal'!$68:$65534,'Resumen personal'!#REF!,'Resumen personal'!$60:$67</definedName>
    <definedName name="Z_15006202_85AD_4E10_8C21_6DEA9B3667B0_.wvu.Rows" localSheetId="6" hidden="1">'tablas de calculo'!$269:$65536,'tablas de calculo'!$2:$268</definedName>
    <definedName name="Z_15006202_85AD_4E10_8C21_6DEA9B3667B0_.wvu.Rows" localSheetId="4" hidden="1">'vcai-3°EVALUADOR'!$115:$65535,'vcai-3°EVALUADOR'!$55:$114</definedName>
    <definedName name="Z_15006202_85AD_4E10_8C21_6DEA9B3667B0_.wvu.Rows" localSheetId="7" hidden="1">'vcai-AUTO'!$82:$65535,'vcai-AUTO'!$55:$81</definedName>
    <definedName name="Z_15006202_85AD_4E10_8C21_6DEA9B3667B0_.wvu.Rows" localSheetId="3" hidden="1">'vcai-CAPACITACION'!$42:$65536,'vcai-CAPACITACION'!$34:$41</definedName>
    <definedName name="Z_15006202_85AD_4E10_8C21_6DEA9B3667B0_.wvu.Rows" localSheetId="2" hidden="1">'vcai-SUPERIOR'!$96:$65536,'vcai-SUPERIOR'!$57:$95</definedName>
    <definedName name="Z_15006202_85AD_4E10_8C21_6DEA9B3667B0_.wvu.Rows" localSheetId="5" hidden="1">VCCOGR!#REF!,VCCOGR!$53:$158</definedName>
    <definedName name="Z_15006202_85AD_4E10_8C21_6DEA9B3667B0_.wvu.Rows" localSheetId="0" hidden="1">VCIFM!#REF!,VCIFM!$67:$144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G5" i="2" l="1"/>
  <c r="I44" i="3" s="1"/>
  <c r="E26" i="5" s="1"/>
  <c r="I44" i="6" s="1"/>
  <c r="F42" i="7" s="1"/>
  <c r="E43" i="8" s="1"/>
  <c r="G5" i="9" s="1"/>
  <c r="D50" i="10" s="1"/>
  <c r="G6" i="2"/>
  <c r="I45" i="3" s="1"/>
  <c r="E27" i="5" s="1"/>
  <c r="I45" i="6" s="1"/>
  <c r="F43" i="7" s="1"/>
  <c r="E44" i="8" s="1"/>
  <c r="G6" i="9" s="1"/>
  <c r="D51" i="10" s="1"/>
  <c r="G7" i="2"/>
  <c r="H7" i="3" s="1"/>
  <c r="B8" i="2"/>
  <c r="B8" i="3" s="1"/>
  <c r="B9" i="5" s="1"/>
  <c r="B7" i="2"/>
  <c r="B7" i="3" s="1"/>
  <c r="B9" i="10"/>
  <c r="E27" i="10"/>
  <c r="B47" i="10"/>
  <c r="E39" i="3" s="1"/>
  <c r="F47" i="10"/>
  <c r="B50" i="10"/>
  <c r="B52" i="10"/>
  <c r="B41" i="9"/>
  <c r="G41" i="9"/>
  <c r="B43" i="9"/>
  <c r="G43" i="9"/>
  <c r="B45" i="9"/>
  <c r="G45" i="9"/>
  <c r="H1" i="11"/>
  <c r="J1" i="11"/>
  <c r="M1" i="11"/>
  <c r="O1" i="11"/>
  <c r="R1" i="11"/>
  <c r="T1" i="11" s="1"/>
  <c r="X1" i="11"/>
  <c r="Y1" i="11"/>
  <c r="Z1" i="11"/>
  <c r="AB1" i="11"/>
  <c r="AC1" i="11"/>
  <c r="AD1" i="11"/>
  <c r="AO1" i="11"/>
  <c r="K24" i="9" s="1"/>
  <c r="AR1" i="11"/>
  <c r="H2" i="11"/>
  <c r="J2" i="11"/>
  <c r="I2" i="11" s="1"/>
  <c r="L2" i="11" s="1"/>
  <c r="M2" i="11"/>
  <c r="O2" i="11" s="1"/>
  <c r="R2" i="11"/>
  <c r="T2" i="11"/>
  <c r="S2" i="11" s="1"/>
  <c r="X2" i="11"/>
  <c r="Y2" i="11" s="1"/>
  <c r="Z2" i="11"/>
  <c r="AB2" i="11"/>
  <c r="AC2" i="11" s="1"/>
  <c r="AD2" i="11"/>
  <c r="AO2" i="11"/>
  <c r="K25" i="9" s="1"/>
  <c r="AR2" i="11"/>
  <c r="K24" i="2"/>
  <c r="P3" i="11"/>
  <c r="X3" i="11"/>
  <c r="Y3" i="11" s="1"/>
  <c r="AA3" i="11" s="1"/>
  <c r="C46" i="1" s="1"/>
  <c r="Z3" i="11"/>
  <c r="AB3" i="11"/>
  <c r="AC3" i="11" s="1"/>
  <c r="AE3" i="11" s="1"/>
  <c r="C41" i="7" s="1"/>
  <c r="AD3" i="11"/>
  <c r="AO3" i="11"/>
  <c r="K26" i="9" s="1"/>
  <c r="AR3" i="11"/>
  <c r="K25" i="2"/>
  <c r="X4" i="11"/>
  <c r="Y4" i="11" s="1"/>
  <c r="Z4" i="11"/>
  <c r="AB4" i="11"/>
  <c r="AC4" i="11" s="1"/>
  <c r="AE4" i="11" s="1"/>
  <c r="C42" i="7" s="1"/>
  <c r="AD4" i="11"/>
  <c r="AO4" i="11"/>
  <c r="K27" i="9"/>
  <c r="H5" i="11"/>
  <c r="J5" i="11" s="1"/>
  <c r="M5" i="11"/>
  <c r="O5" i="11" s="1"/>
  <c r="R5" i="11"/>
  <c r="T5" i="11"/>
  <c r="X5" i="11"/>
  <c r="Y5" i="11" s="1"/>
  <c r="Z5" i="11"/>
  <c r="AB5" i="11"/>
  <c r="AC5" i="11" s="1"/>
  <c r="AE5" i="11" s="1"/>
  <c r="C43" i="7" s="1"/>
  <c r="AD5" i="11"/>
  <c r="AO5" i="11"/>
  <c r="K28" i="9" s="1"/>
  <c r="H6" i="11"/>
  <c r="J6" i="11" s="1"/>
  <c r="M6" i="11"/>
  <c r="O6" i="11" s="1"/>
  <c r="N6" i="11" s="1"/>
  <c r="R6" i="11"/>
  <c r="T6" i="11"/>
  <c r="S6" i="11" s="1"/>
  <c r="X6" i="11"/>
  <c r="Y6" i="11" s="1"/>
  <c r="Z6" i="11"/>
  <c r="AB6" i="11"/>
  <c r="AC6" i="11" s="1"/>
  <c r="AD6" i="11"/>
  <c r="AO6" i="11"/>
  <c r="K29" i="9"/>
  <c r="H7" i="11"/>
  <c r="J7" i="11" s="1"/>
  <c r="I7" i="11" s="1"/>
  <c r="M7" i="11"/>
  <c r="O7" i="11"/>
  <c r="P7" i="11"/>
  <c r="R7" i="11"/>
  <c r="T7" i="11"/>
  <c r="S7" i="11" s="1"/>
  <c r="X7" i="11"/>
  <c r="Y7" i="11" s="1"/>
  <c r="Z7" i="11"/>
  <c r="AB7" i="11"/>
  <c r="AC7" i="11" s="1"/>
  <c r="AE7" i="11" s="1"/>
  <c r="C45" i="7" s="1"/>
  <c r="AD7" i="11"/>
  <c r="AO7" i="11"/>
  <c r="K30" i="9" s="1"/>
  <c r="AJ8" i="11"/>
  <c r="AO8" i="11"/>
  <c r="K31" i="9" s="1"/>
  <c r="H9" i="11"/>
  <c r="J9" i="11" s="1"/>
  <c r="M9" i="11"/>
  <c r="O9" i="11"/>
  <c r="R9" i="11"/>
  <c r="T9" i="11" s="1"/>
  <c r="AO9" i="11"/>
  <c r="K32" i="9"/>
  <c r="H10" i="11"/>
  <c r="J10" i="11" s="1"/>
  <c r="M10" i="11"/>
  <c r="O10" i="11"/>
  <c r="N10" i="11" s="1"/>
  <c r="P10" i="11"/>
  <c r="U10" i="11" s="1"/>
  <c r="R10" i="11"/>
  <c r="T10" i="11"/>
  <c r="S10" i="11" s="1"/>
  <c r="V10" i="11" s="1"/>
  <c r="AO10" i="11"/>
  <c r="K33" i="9" s="1"/>
  <c r="H11" i="11"/>
  <c r="J11" i="11"/>
  <c r="I11" i="11" s="1"/>
  <c r="M11" i="11"/>
  <c r="O11" i="11" s="1"/>
  <c r="R11" i="11"/>
  <c r="T11" i="11"/>
  <c r="S11" i="11" s="1"/>
  <c r="V11" i="11" s="1"/>
  <c r="AF11" i="11"/>
  <c r="AH11" i="11"/>
  <c r="AJ10" i="11"/>
  <c r="AO11" i="11"/>
  <c r="K34" i="9" s="1"/>
  <c r="AO12" i="11"/>
  <c r="K35" i="9" s="1"/>
  <c r="H13" i="11"/>
  <c r="J13" i="11" s="1"/>
  <c r="M13" i="11"/>
  <c r="O13" i="11"/>
  <c r="N13" i="11" s="1"/>
  <c r="R13" i="11"/>
  <c r="T13" i="11" s="1"/>
  <c r="S13" i="11" s="1"/>
  <c r="AO13" i="11"/>
  <c r="K36" i="9" s="1"/>
  <c r="H14" i="11"/>
  <c r="J14" i="11" s="1"/>
  <c r="M14" i="11"/>
  <c r="O14" i="11" s="1"/>
  <c r="R14" i="11"/>
  <c r="T14" i="11"/>
  <c r="S14" i="11" s="1"/>
  <c r="H15" i="11"/>
  <c r="J15" i="11" s="1"/>
  <c r="I15" i="11" s="1"/>
  <c r="L15" i="11" s="1"/>
  <c r="M15" i="11"/>
  <c r="O15" i="11"/>
  <c r="N15" i="11" s="1"/>
  <c r="Q15" i="11" s="1"/>
  <c r="P15" i="11"/>
  <c r="U15" i="11" s="1"/>
  <c r="R15" i="11"/>
  <c r="T15" i="11"/>
  <c r="AD15" i="11"/>
  <c r="AE15" i="11" s="1"/>
  <c r="AF5" i="11" s="1"/>
  <c r="AC16" i="11"/>
  <c r="AD16" i="11"/>
  <c r="AE16" i="11"/>
  <c r="H17" i="11"/>
  <c r="J17" i="11" s="1"/>
  <c r="I17" i="11" s="1"/>
  <c r="L17" i="11" s="1"/>
  <c r="M17" i="11"/>
  <c r="O17" i="11"/>
  <c r="R17" i="11"/>
  <c r="T17" i="11" s="1"/>
  <c r="H18" i="11"/>
  <c r="J18" i="11" s="1"/>
  <c r="M18" i="11"/>
  <c r="O18" i="11"/>
  <c r="R18" i="11"/>
  <c r="T18" i="11"/>
  <c r="H19" i="11"/>
  <c r="J19" i="11"/>
  <c r="I19" i="11" s="1"/>
  <c r="L19" i="11" s="1"/>
  <c r="M19" i="11"/>
  <c r="O19" i="11"/>
  <c r="P19" i="11"/>
  <c r="R19" i="11"/>
  <c r="T19" i="11" s="1"/>
  <c r="H20" i="11"/>
  <c r="AC20" i="11"/>
  <c r="E43" i="7"/>
  <c r="E45" i="7"/>
  <c r="B22" i="5"/>
  <c r="B28" i="5"/>
  <c r="B30" i="5"/>
  <c r="B26" i="3"/>
  <c r="E44" i="3"/>
  <c r="G44" i="3"/>
  <c r="B3" i="2"/>
  <c r="B3" i="3" s="1"/>
  <c r="G3" i="2"/>
  <c r="G3" i="3"/>
  <c r="G3" i="6" s="1"/>
  <c r="G3" i="8" s="1"/>
  <c r="G3" i="9" s="1"/>
  <c r="B10" i="10" s="1"/>
  <c r="J3" i="2"/>
  <c r="J3" i="3" s="1"/>
  <c r="J3" i="6" s="1"/>
  <c r="J3" i="8" s="1"/>
  <c r="J3" i="9" s="1"/>
  <c r="D10" i="10" s="1"/>
  <c r="B4" i="2"/>
  <c r="B4" i="3" s="1"/>
  <c r="B4" i="6" s="1"/>
  <c r="B4" i="8" s="1"/>
  <c r="G4" i="2"/>
  <c r="G4" i="3" s="1"/>
  <c r="G4" i="6" s="1"/>
  <c r="G4" i="8" s="1"/>
  <c r="J4" i="2"/>
  <c r="J4" i="3" s="1"/>
  <c r="J4" i="6" s="1"/>
  <c r="J4" i="8" s="1"/>
  <c r="J5" i="5" s="1"/>
  <c r="B5" i="2"/>
  <c r="B5" i="3" s="1"/>
  <c r="B5" i="6" s="1"/>
  <c r="B5" i="8" s="1"/>
  <c r="B5" i="9" s="1"/>
  <c r="B8" i="10" s="1"/>
  <c r="J5" i="2"/>
  <c r="J5" i="3" s="1"/>
  <c r="J6" i="5" s="1"/>
  <c r="B6" i="2"/>
  <c r="B6" i="3" s="1"/>
  <c r="J6" i="2"/>
  <c r="J6" i="3" s="1"/>
  <c r="J6" i="6" s="1"/>
  <c r="J6" i="8" s="1"/>
  <c r="J7" i="5" s="1"/>
  <c r="G8" i="2"/>
  <c r="H8" i="3" s="1"/>
  <c r="B9" i="2"/>
  <c r="B9" i="3" s="1"/>
  <c r="B9" i="6" s="1"/>
  <c r="B10" i="2"/>
  <c r="B10" i="3"/>
  <c r="B10" i="6" s="1"/>
  <c r="B8" i="7" s="1"/>
  <c r="K23" i="2"/>
  <c r="B29" i="2"/>
  <c r="B40" i="9" s="1"/>
  <c r="B31" i="2"/>
  <c r="B42" i="9" s="1"/>
  <c r="E44" i="1"/>
  <c r="AC15" i="11"/>
  <c r="N19" i="11"/>
  <c r="Q19" i="11" s="1"/>
  <c r="N18" i="11"/>
  <c r="T16" i="11"/>
  <c r="V16" i="11" s="1"/>
  <c r="C40" i="6" s="1"/>
  <c r="V13" i="11"/>
  <c r="AE6" i="11"/>
  <c r="C44" i="7" s="1"/>
  <c r="U19" i="11"/>
  <c r="N17" i="11"/>
  <c r="O12" i="11"/>
  <c r="Q12" i="11" s="1"/>
  <c r="C39" i="8" s="1"/>
  <c r="U7" i="11"/>
  <c r="T3" i="11"/>
  <c r="V6" i="11"/>
  <c r="O3" i="11"/>
  <c r="N11" i="11"/>
  <c r="S18" i="11"/>
  <c r="V18" i="11"/>
  <c r="S15" i="11"/>
  <c r="N1" i="11"/>
  <c r="Q1" i="11"/>
  <c r="AA5" i="11" l="1"/>
  <c r="C48" i="1" s="1"/>
  <c r="AA6" i="11"/>
  <c r="C49" i="1" s="1"/>
  <c r="Y8" i="11"/>
  <c r="AA2" i="11"/>
  <c r="C45" i="1" s="1"/>
  <c r="AA1" i="11"/>
  <c r="C44" i="1" s="1"/>
  <c r="O16" i="11"/>
  <c r="Q16" i="11" s="1"/>
  <c r="C40" i="8" s="1"/>
  <c r="AE1" i="11"/>
  <c r="C39" i="7" s="1"/>
  <c r="AC8" i="11"/>
  <c r="N14" i="11"/>
  <c r="Q14" i="11" s="1"/>
  <c r="Q6" i="11"/>
  <c r="Q18" i="11"/>
  <c r="O20" i="11"/>
  <c r="Q21" i="11" s="1"/>
  <c r="C41" i="8" s="1"/>
  <c r="Q17" i="11"/>
  <c r="AA7" i="11"/>
  <c r="C50" i="1" s="1"/>
  <c r="Q7" i="11"/>
  <c r="N7" i="11"/>
  <c r="N5" i="11"/>
  <c r="O8" i="11"/>
  <c r="Q8" i="11" s="1"/>
  <c r="C38" i="8" s="1"/>
  <c r="Q5" i="11"/>
  <c r="AA4" i="11"/>
  <c r="C47" i="1" s="1"/>
  <c r="AE2" i="11"/>
  <c r="C40" i="7" s="1"/>
  <c r="I1" i="11"/>
  <c r="L1" i="11" s="1"/>
  <c r="J3" i="11"/>
  <c r="O21" i="11"/>
  <c r="Q3" i="11"/>
  <c r="C37" i="8" s="1"/>
  <c r="T21" i="11"/>
  <c r="V3" i="11"/>
  <c r="C37" i="6" s="1"/>
  <c r="T20" i="11"/>
  <c r="S17" i="11"/>
  <c r="V15" i="11"/>
  <c r="U3" i="11"/>
  <c r="R21" i="11" s="1"/>
  <c r="M20" i="11"/>
  <c r="Q22" i="11" s="1"/>
  <c r="AF4" i="11"/>
  <c r="AF2" i="11" s="1"/>
  <c r="V2" i="11"/>
  <c r="V17" i="11"/>
  <c r="AF3" i="11"/>
  <c r="B7" i="5"/>
  <c r="B6" i="6"/>
  <c r="B6" i="8" s="1"/>
  <c r="B4" i="5"/>
  <c r="B3" i="6"/>
  <c r="B3" i="8" s="1"/>
  <c r="B3" i="9" s="1"/>
  <c r="B6" i="10" s="1"/>
  <c r="Q11" i="11"/>
  <c r="T12" i="11"/>
  <c r="V12" i="11" s="1"/>
  <c r="C39" i="6" s="1"/>
  <c r="S9" i="11"/>
  <c r="V9" i="11" s="1"/>
  <c r="N2" i="11"/>
  <c r="Q2" i="11" s="1"/>
  <c r="S1" i="11"/>
  <c r="V1" i="11" s="1"/>
  <c r="G8" i="6"/>
  <c r="G9" i="5"/>
  <c r="N9" i="11"/>
  <c r="Q9" i="11" s="1"/>
  <c r="S5" i="11"/>
  <c r="V5" i="11"/>
  <c r="T8" i="11"/>
  <c r="V8" i="11" s="1"/>
  <c r="C38" i="6" s="1"/>
  <c r="AD8" i="11"/>
  <c r="AE8" i="11" s="1"/>
  <c r="Z8" i="11"/>
  <c r="AA8" i="11" s="1"/>
  <c r="C51" i="1" s="1"/>
  <c r="Q13" i="11"/>
  <c r="V7" i="11"/>
  <c r="Q10" i="11"/>
  <c r="V14" i="11"/>
  <c r="L11" i="11"/>
  <c r="G8" i="5"/>
  <c r="G7" i="6"/>
  <c r="B5" i="7" s="1"/>
  <c r="B7" i="6"/>
  <c r="B8" i="5"/>
  <c r="B6" i="5"/>
  <c r="J16" i="11"/>
  <c r="L16" i="11" s="1"/>
  <c r="C40" i="3" s="1"/>
  <c r="I13" i="11"/>
  <c r="L13" i="11" s="1"/>
  <c r="I6" i="11"/>
  <c r="L6" i="11" s="1"/>
  <c r="I14" i="11"/>
  <c r="L14" i="11"/>
  <c r="I10" i="11"/>
  <c r="L10" i="11" s="1"/>
  <c r="I5" i="11"/>
  <c r="L5" i="11" s="1"/>
  <c r="J8" i="11"/>
  <c r="L8" i="11" s="1"/>
  <c r="C38" i="3" s="1"/>
  <c r="L18" i="11"/>
  <c r="J20" i="11"/>
  <c r="L21" i="11" s="1"/>
  <c r="C41" i="3" s="1"/>
  <c r="I18" i="11"/>
  <c r="J12" i="11"/>
  <c r="L12" i="11" s="1"/>
  <c r="C39" i="3" s="1"/>
  <c r="I9" i="11"/>
  <c r="L9" i="11"/>
  <c r="L7" i="11"/>
  <c r="L3" i="11"/>
  <c r="B10" i="8"/>
  <c r="B7" i="7"/>
  <c r="B9" i="8"/>
  <c r="B9" i="9" s="1"/>
  <c r="D55" i="10" s="1"/>
  <c r="B10" i="5"/>
  <c r="G4" i="5"/>
  <c r="J5" i="6"/>
  <c r="J5" i="8" s="1"/>
  <c r="J5" i="9" s="1"/>
  <c r="G10" i="10" s="1"/>
  <c r="J4" i="5"/>
  <c r="B8" i="6"/>
  <c r="G7" i="8" l="1"/>
  <c r="G7" i="9" s="1"/>
  <c r="B14" i="10" s="1"/>
  <c r="AS4" i="11"/>
  <c r="F21" i="10" s="1"/>
  <c r="AA9" i="11"/>
  <c r="C52" i="1" s="1"/>
  <c r="AH18" i="11"/>
  <c r="AE9" i="11"/>
  <c r="C46" i="7"/>
  <c r="G8" i="8"/>
  <c r="B6" i="7"/>
  <c r="AF6" i="11"/>
  <c r="AF20" i="11" s="1"/>
  <c r="N20" i="11"/>
  <c r="Q23" i="11"/>
  <c r="AH3" i="11"/>
  <c r="AJ3" i="11" s="1"/>
  <c r="C42" i="8"/>
  <c r="S19" i="11"/>
  <c r="V19" i="11" s="1"/>
  <c r="V20" i="11"/>
  <c r="C41" i="6" s="1"/>
  <c r="V22" i="11"/>
  <c r="C37" i="3"/>
  <c r="L22" i="11"/>
  <c r="J21" i="11"/>
  <c r="I20" i="11"/>
  <c r="B4" i="7"/>
  <c r="B8" i="8"/>
  <c r="B7" i="8"/>
  <c r="B7" i="9" s="1"/>
  <c r="B12" i="10" s="1"/>
  <c r="B3" i="7"/>
  <c r="K26" i="2" l="1"/>
  <c r="AA12" i="11"/>
  <c r="AH15" i="11" s="1"/>
  <c r="S20" i="11"/>
  <c r="C42" i="6"/>
  <c r="V23" i="11"/>
  <c r="AH5" i="11"/>
  <c r="AJ5" i="11" s="1"/>
  <c r="AK17" i="11"/>
  <c r="H23" i="10" s="1"/>
  <c r="C47" i="7"/>
  <c r="AI3" i="11"/>
  <c r="C43" i="8"/>
  <c r="AJ17" i="11"/>
  <c r="AL17" i="11" s="1"/>
  <c r="G23" i="10"/>
  <c r="L23" i="11"/>
  <c r="C42" i="3"/>
  <c r="AH4" i="11"/>
  <c r="AJ4" i="11" s="1"/>
  <c r="AA13" i="11" l="1"/>
  <c r="AA14" i="11" s="1"/>
  <c r="AK3" i="11"/>
  <c r="C43" i="6"/>
  <c r="AI5" i="11"/>
  <c r="AH14" i="11"/>
  <c r="AA16" i="11"/>
  <c r="AK13" i="11" s="1"/>
  <c r="H20" i="10" s="1"/>
  <c r="AL1" i="11"/>
  <c r="AL2" i="11" s="1"/>
  <c r="AK4" i="11"/>
  <c r="C43" i="3"/>
  <c r="AI4" i="11"/>
  <c r="AJ13" i="11" l="1"/>
  <c r="AL13" i="11" s="1"/>
  <c r="AL20" i="11" s="1"/>
  <c r="G20" i="10"/>
  <c r="AP14" i="11"/>
  <c r="AK5" i="11"/>
  <c r="E26" i="10" s="1"/>
  <c r="AK6" i="11"/>
  <c r="G25" i="10"/>
  <c r="AL3" i="11"/>
  <c r="H25" i="10" s="1"/>
  <c r="K37" i="9" l="1"/>
  <c r="F31" i="10" s="1"/>
  <c r="AH21" i="11"/>
  <c r="AL23" i="11" s="1"/>
  <c r="AL24" i="11" s="1"/>
  <c r="AK20" i="11"/>
  <c r="H29" i="10" s="1"/>
  <c r="G29" i="10"/>
  <c r="AK23" i="11" l="1"/>
  <c r="H33" i="10" s="1"/>
  <c r="G33" i="10"/>
</calcChain>
</file>

<file path=xl/sharedStrings.xml><?xml version="1.0" encoding="utf-8"?>
<sst xmlns="http://schemas.openxmlformats.org/spreadsheetml/2006/main" count="568" uniqueCount="230">
  <si>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</si>
  <si>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</si>
  <si>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</si>
  <si>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</si>
  <si>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</si>
  <si>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</si>
  <si>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</si>
  <si>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</si>
  <si>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</si>
  <si>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</si>
  <si>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</si>
  <si>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</si>
  <si>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</si>
  <si>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</si>
  <si>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</si>
  <si>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</si>
  <si>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</si>
  <si>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</si>
  <si>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</si>
  <si>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</si>
  <si>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</si>
  <si>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</si>
  <si>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</si>
  <si>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</si>
  <si>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</si>
  <si>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METAS INDIVIDUALES</t>
  </si>
  <si>
    <t>METAS COLECTIVAS</t>
  </si>
  <si>
    <t>AUTO</t>
  </si>
  <si>
    <t>SUPERIOR</t>
  </si>
  <si>
    <t>FIRMA DEL EVALUADO.</t>
  </si>
  <si>
    <t>FIRMA DEL EVALUADO</t>
  </si>
  <si>
    <t>Trabajo en Equipo</t>
  </si>
  <si>
    <t>META 1.</t>
  </si>
  <si>
    <t>META 2.</t>
  </si>
  <si>
    <t>META 3.</t>
  </si>
  <si>
    <t>Visión Estratégica: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</si>
  <si>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</si>
  <si>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</si>
  <si>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</si>
  <si>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</si>
  <si>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</si>
  <si>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</si>
  <si>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</si>
  <si>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</si>
  <si>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</si>
  <si>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</si>
  <si>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</si>
  <si>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</si>
  <si>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</si>
  <si>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</si>
  <si>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</si>
  <si>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</si>
  <si>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</si>
  <si>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</si>
  <si>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</si>
  <si>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</si>
  <si>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</si>
  <si>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</si>
  <si>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</si>
  <si>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</si>
  <si>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</si>
  <si>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</si>
  <si>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</si>
  <si>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</si>
  <si>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</si>
  <si>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</si>
  <si>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</si>
  <si>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</si>
  <si>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</si>
  <si>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</si>
  <si>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</si>
  <si>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</si>
  <si>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</si>
  <si>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</si>
  <si>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</si>
  <si>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</si>
  <si>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</si>
  <si>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</si>
  <si>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</si>
  <si>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</si>
  <si>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</si>
  <si>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</si>
  <si>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</si>
  <si>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</si>
  <si>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</si>
  <si>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</si>
  <si>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</si>
  <si>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n/t</t>
  </si>
  <si>
    <t>Cursos de capacitación</t>
  </si>
  <si>
    <t>Aprendizaje de habilidades o conocimientos específicos</t>
  </si>
  <si>
    <t>Seguimiento especial</t>
  </si>
  <si>
    <t>Describa: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</si>
  <si>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</si>
  <si>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</si>
  <si>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</si>
  <si>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</si>
  <si>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</si>
  <si>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</si>
  <si>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</si>
  <si>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</si>
  <si>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</si>
  <si>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</si>
  <si>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</si>
  <si>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</si>
  <si>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</si>
  <si>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</si>
  <si>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</si>
  <si>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</si>
  <si>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</si>
  <si>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</si>
  <si>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</si>
  <si>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</si>
  <si>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</si>
  <si>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</si>
  <si>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</si>
  <si>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</si>
  <si>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</si>
  <si>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</si>
  <si>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</si>
  <si>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</si>
  <si>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</si>
  <si>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</si>
  <si>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</si>
  <si>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</si>
  <si>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</si>
  <si>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</si>
  <si>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</si>
  <si>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</si>
  <si>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</si>
  <si>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</si>
  <si>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</si>
  <si>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</si>
  <si>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CLAVE Y NOMBRE DE LAUNIDAD RESPONSABLE</t>
  </si>
  <si>
    <t>anual</t>
  </si>
  <si>
    <t>DGRH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</si>
  <si>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</si>
  <si>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</si>
  <si>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</si>
  <si>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</si>
  <si>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</si>
  <si>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</si>
  <si>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</si>
  <si>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</si>
  <si>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</si>
  <si>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</si>
  <si>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</si>
  <si>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</si>
  <si>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</si>
  <si>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</si>
  <si>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</si>
  <si>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</si>
  <si>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</si>
  <si>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</si>
  <si>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</si>
  <si>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</si>
  <si>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</si>
  <si>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</si>
  <si>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APORTACIONES DESTACADAS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</si>
  <si>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</si>
  <si>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</si>
  <si>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</si>
  <si>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</si>
  <si>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</si>
  <si>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</si>
  <si>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</si>
  <si>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</si>
  <si>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</si>
  <si>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</si>
  <si>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</si>
  <si>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</si>
  <si>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</si>
  <si>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</si>
  <si>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</si>
  <si>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</si>
  <si>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</si>
  <si>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</si>
  <si>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</si>
  <si>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</si>
  <si>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</si>
  <si>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</si>
  <si>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</si>
  <si>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</si>
  <si>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</si>
  <si>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</si>
  <si>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</si>
  <si>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</si>
  <si>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</si>
  <si>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</si>
  <si>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</si>
  <si>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>NIVEL DE
DESEMPEÑO: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</si>
  <si>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</si>
  <si>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</si>
  <si>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</si>
  <si>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</si>
  <si>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Considera el impacto de las acciones de sus colaboradores y los requerimientos y necesidades a mediano plazo de los clientes internos ciudadanos.</t>
  </si>
  <si>
    <t>EVALUACIÓN DE APORTACIONES DESTACADAS
QUE APLICA EL SUPERIOR JERÁRQUICO
(En su Caso)</t>
  </si>
  <si>
    <t>CAPACITACIÓN ACREDITADA
(En su caso)
Información proporcionada y validada por la DGRH o equivalente</t>
  </si>
  <si>
    <t>Asigna prioridades a sus recursos y actividades de trabajo de acuerdo a los objetivos del área.</t>
  </si>
  <si>
    <t>EVALUACIÓN DE ACTIVIDADES EXTRAORDINARIAS
QUE APLICA EL SUPERIOR JERÁRQUICO
(En su caso)</t>
  </si>
  <si>
    <t>Titular de la UR en la que está adscrito el evaluado
VoBo.</t>
  </si>
  <si>
    <t>Crea un ambiente de respeto y credibilidad en la relación.</t>
  </si>
  <si>
    <t>Determina con claridad los puntos a negociar.</t>
  </si>
  <si>
    <t>Informa durante el proceso de negociación lo que sucede.</t>
  </si>
  <si>
    <t>Mantiene a los miembros del equipo actualizados sobre la información relevante para su trabajo.</t>
  </si>
  <si>
    <t>Aporta y solicita sugerencias a los miembros de los equipos en los que participa sobre la forma de solucionar problemas, lograr los objetivos establecidos y mejorar los resultados.</t>
  </si>
  <si>
    <t>Informa a sus compañeros de equipo acerca de situaciones que potencialmente pudieran afectarlos.</t>
  </si>
  <si>
    <t>Capta, desarrolla y comparte el conocimiento con sus colaboradores sobre las situaciones y problemas que enfrentan.</t>
  </si>
  <si>
    <t>Se asegura de que su equipo tenga los recursos necesarios para cumplir con su trabajo.</t>
  </si>
  <si>
    <t>Les aclara a sus colaboradores el alcance de sus responsabilidades y obligaciones.</t>
  </si>
  <si>
    <t>Orienta sus acciones a dar respuesta a las necesidades de sus clientes internos o de los ciudadanos</t>
  </si>
  <si>
    <t>Realiza consistentemente sus tareas en tiempo y calidad</t>
  </si>
  <si>
    <t>Utiliza y aprovecha de manera efectiva los recursos asignados para su trabajo.</t>
  </si>
  <si>
    <t>META 6</t>
  </si>
  <si>
    <t>META 7</t>
  </si>
  <si>
    <t>Comportamientos Asociados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</si>
  <si>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</si>
  <si>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OBJETIVO 6</t>
  </si>
  <si>
    <t>OBJETIVO 7</t>
  </si>
  <si>
    <t>OBJETIVO 6.</t>
  </si>
  <si>
    <t>OBJETIVO 7.</t>
  </si>
  <si>
    <t>NIVEL DE DESEMPEÑO</t>
  </si>
  <si>
    <t>ACTIVIDADES EXTRAORDINARIAS 
           (En su caso)</t>
  </si>
  <si>
    <t>CAPACIDADES GERENCIALES O DIRECTIVAS</t>
  </si>
  <si>
    <t>CAPACITACION</t>
  </si>
  <si>
    <t>CAPACITACIÓN ACREDITADA
POR EL SERVIDOR PUBLICO                      
(En su caso)</t>
  </si>
  <si>
    <t>VALORACIÓN DEL CUMPLIMIENTO CUANTITATIVO DE LOS OBJETIVOS ESTABLECIDOS EN LOS DISTINTOS INSTRUMENTOS DE GESTIÓN
DEL RENDIMIENTO QUE APLICA EL TITULAR DE LA UNIDAD RESPONSABLE</t>
  </si>
  <si>
    <t>VALORACIÓN CUALITATIVA DE LAS APORTACIONES INSTITUCIONALES EFECTUADAS POR CADA SERVIDOR PÚBLICO DE CARRERA
 (INCLUYENDO CAPACITACIÓN)</t>
  </si>
  <si>
    <t xml:space="preserve">VALORACIÓN DEL CUMPLIMIENTO CUANTITATIVO DE LOS OBJETIVOS ESTABLECIDOS EN LOS DISTINTOS INSTRUMENTOS DE GESTIÓN
DEL RENDIMIENTO </t>
  </si>
  <si>
    <t>AÑO DE LA EVALUACIÓN</t>
  </si>
  <si>
    <t>RUSP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</si>
</sst>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0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7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Border="1" applyAlignment="1" applyProtection="1">
      <protection hidden="1"/>
    </xf>
    <xf numFmtId="0" fontId="5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protection hidden="1"/>
    </xf>
    <xf numFmtId="0" fontId="14" fillId="2" borderId="0" xfId="1" applyNumberFormat="1" applyFont="1" applyFill="1" applyBorder="1" applyAlignment="1" applyProtection="1">
      <protection hidden="1"/>
    </xf>
    <xf numFmtId="0" fontId="24" fillId="2" borderId="0" xfId="1" applyNumberFormat="1" applyFont="1" applyFill="1" applyBorder="1" applyAlignment="1" applyProtection="1">
      <protection hidden="1"/>
    </xf>
    <xf numFmtId="0" fontId="38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4" fillId="2" borderId="4" xfId="1" applyNumberFormat="1" applyFont="1" applyFill="1" applyBorder="1" applyAlignment="1" applyProtection="1">
      <alignment horizontal="centerContinuous" vertical="center"/>
      <protection hidden="1"/>
    </xf>
    <xf numFmtId="0" fontId="12" fillId="2" borderId="5" xfId="1" applyNumberFormat="1" applyFont="1" applyFill="1" applyBorder="1" applyAlignment="1" applyProtection="1">
      <alignment horizontal="centerContinuous" vertical="center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9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right" vertical="center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0" fontId="9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wrapText="1"/>
      <protection hidden="1"/>
    </xf>
    <xf numFmtId="0" fontId="18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164" fontId="43" fillId="2" borderId="0" xfId="1" applyNumberFormat="1" applyFont="1" applyFill="1" applyBorder="1" applyAlignment="1" applyProtection="1">
      <alignment horizontal="left"/>
      <protection hidden="1"/>
    </xf>
    <xf numFmtId="0" fontId="14" fillId="2" borderId="0" xfId="1" applyNumberFormat="1" applyFont="1" applyFill="1" applyAlignment="1" applyProtection="1">
      <protection hidden="1"/>
    </xf>
    <xf numFmtId="0" fontId="2" fillId="2" borderId="6" xfId="1" applyNumberFormat="1" applyFont="1" applyFill="1" applyBorder="1" applyAlignment="1" applyProtection="1">
      <alignment horizontal="center"/>
      <protection hidden="1"/>
    </xf>
    <xf numFmtId="0" fontId="24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left" wrapText="1"/>
      <protection hidden="1"/>
    </xf>
    <xf numFmtId="0" fontId="13" fillId="2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4" fillId="2" borderId="0" xfId="1" applyNumberFormat="1" applyFont="1" applyFill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alignment horizontal="center" vertical="center"/>
      <protection hidden="1"/>
    </xf>
    <xf numFmtId="167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167" fontId="43" fillId="2" borderId="0" xfId="1" applyNumberFormat="1" applyFont="1" applyFill="1" applyAlignment="1" applyProtection="1">
      <alignment horizontal="center"/>
      <protection hidden="1"/>
    </xf>
    <xf numFmtId="0" fontId="33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0" fillId="2" borderId="0" xfId="1" applyNumberFormat="1" applyFont="1" applyFill="1" applyAlignment="1" applyProtection="1">
      <alignment horizontal="left"/>
      <protection hidden="1"/>
    </xf>
    <xf numFmtId="0" fontId="25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1" fillId="2" borderId="0" xfId="1" applyNumberFormat="1" applyFont="1" applyFill="1" applyBorder="1" applyAlignment="1" applyProtection="1">
      <alignment vertical="center"/>
      <protection hidden="1"/>
    </xf>
    <xf numFmtId="1" fontId="42" fillId="0" borderId="5" xfId="1" applyNumberFormat="1" applyFont="1" applyFill="1" applyBorder="1" applyAlignment="1" applyProtection="1">
      <alignment horizontal="center" wrapText="1"/>
      <protection locked="0"/>
    </xf>
    <xf numFmtId="168" fontId="42" fillId="0" borderId="3" xfId="1" applyNumberFormat="1" applyFont="1" applyFill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8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24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32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2" fillId="2" borderId="6" xfId="1" applyNumberFormat="1" applyFont="1" applyFill="1" applyBorder="1" applyAlignment="1" applyProtection="1">
      <alignment horizontal="left" vertical="center" wrapText="1"/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5" xfId="1" applyNumberFormat="1" applyFont="1" applyFill="1" applyBorder="1" applyAlignment="1" applyProtection="1">
      <protection hidden="1"/>
    </xf>
    <xf numFmtId="0" fontId="27" fillId="2" borderId="5" xfId="1" applyNumberFormat="1" applyFont="1" applyFill="1" applyBorder="1" applyAlignment="1" applyProtection="1">
      <alignment vertical="center" wrapText="1"/>
      <protection hidden="1"/>
    </xf>
    <xf numFmtId="0" fontId="27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6" fillId="2" borderId="0" xfId="1" applyNumberFormat="1" applyFont="1" applyFill="1" applyAlignment="1" applyProtection="1">
      <protection hidden="1"/>
    </xf>
    <xf numFmtId="0" fontId="46" fillId="2" borderId="0" xfId="1" applyNumberFormat="1" applyFont="1" applyFill="1" applyAlignment="1" applyProtection="1">
      <alignment vertical="center"/>
      <protection hidden="1"/>
    </xf>
    <xf numFmtId="1" fontId="2" fillId="3" borderId="6" xfId="1" applyNumberFormat="1" applyFont="1" applyFill="1" applyBorder="1" applyAlignment="1" applyProtection="1">
      <alignment horizont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2" fillId="5" borderId="3" xfId="1" applyNumberFormat="1" applyFont="1" applyFill="1" applyBorder="1" applyAlignment="1" applyProtection="1">
      <alignment horizontal="centerContinuous" vertical="center"/>
      <protection hidden="1"/>
    </xf>
    <xf numFmtId="0" fontId="1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1" applyNumberFormat="1" applyFont="1" applyFill="1" applyBorder="1" applyAlignment="1" applyProtection="1">
      <protection hidden="1"/>
    </xf>
    <xf numFmtId="0" fontId="3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/>
      <protection hidden="1"/>
    </xf>
    <xf numFmtId="0" fontId="53" fillId="5" borderId="0" xfId="1" applyNumberFormat="1" applyFont="1" applyFill="1" applyAlignment="1" applyProtection="1">
      <protection hidden="1"/>
    </xf>
    <xf numFmtId="0" fontId="12" fillId="5" borderId="2" xfId="1" applyNumberFormat="1" applyFont="1" applyFill="1" applyBorder="1" applyAlignment="1" applyProtection="1">
      <alignment horizontal="center" vertical="center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5" borderId="4" xfId="1" applyNumberFormat="1" applyFont="1" applyFill="1" applyBorder="1" applyAlignment="1" applyProtection="1">
      <protection hidden="1"/>
    </xf>
    <xf numFmtId="0" fontId="53" fillId="5" borderId="5" xfId="1" applyNumberFormat="1" applyFont="1" applyFill="1" applyBorder="1" applyAlignment="1" applyProtection="1"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top" wrapText="1"/>
      <protection hidden="1"/>
    </xf>
    <xf numFmtId="49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0" xfId="1" applyNumberFormat="1" applyFont="1" applyFill="1" applyAlignment="1" applyProtection="1">
      <protection hidden="1"/>
    </xf>
    <xf numFmtId="0" fontId="3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9" xfId="1" applyNumberFormat="1" applyFont="1" applyFill="1" applyBorder="1" applyAlignment="1" applyProtection="1">
      <alignment horizontal="center" vertical="center"/>
      <protection hidden="1"/>
    </xf>
    <xf numFmtId="0" fontId="9" fillId="6" borderId="0" xfId="1" applyNumberFormat="1" applyFont="1" applyFill="1" applyBorder="1" applyAlignment="1" applyProtection="1">
      <protection hidden="1"/>
    </xf>
    <xf numFmtId="0" fontId="6" fillId="6" borderId="7" xfId="1" applyNumberFormat="1" applyFont="1" applyFill="1" applyBorder="1" applyAlignment="1" applyProtection="1">
      <alignment horizontal="center" vertical="center"/>
      <protection hidden="1"/>
    </xf>
    <xf numFmtId="0" fontId="17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9" xfId="1" applyNumberFormat="1" applyFont="1" applyFill="1" applyBorder="1" applyAlignment="1" applyProtection="1"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0" fontId="53" fillId="6" borderId="0" xfId="1" applyNumberFormat="1" applyFont="1" applyFill="1" applyAlignment="1" applyProtection="1">
      <alignment wrapText="1"/>
      <protection hidden="1"/>
    </xf>
    <xf numFmtId="0" fontId="7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22" fillId="2" borderId="0" xfId="1" applyNumberFormat="1" applyFont="1" applyFill="1" applyBorder="1" applyAlignment="1" applyProtection="1">
      <alignment horizontal="left" vertical="center"/>
      <protection hidden="1"/>
    </xf>
    <xf numFmtId="0" fontId="8" fillId="0" borderId="0" xfId="1" applyNumberFormat="1" applyFont="1" applyBorder="1" applyAlignment="1" applyProtection="1">
      <alignment horizontal="center" wrapText="1"/>
      <protection hidden="1"/>
    </xf>
    <xf numFmtId="0" fontId="0" fillId="2" borderId="9" xfId="1" applyNumberFormat="1" applyFont="1" applyFill="1" applyBorder="1" applyAlignment="1" applyProtection="1"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30" fillId="2" borderId="0" xfId="1" applyNumberFormat="1" applyFont="1" applyFill="1" applyBorder="1" applyAlignment="1" applyProtection="1">
      <alignment horizontal="center" vertical="top"/>
      <protection hidden="1"/>
    </xf>
    <xf numFmtId="0" fontId="7" fillId="2" borderId="0" xfId="1" applyNumberFormat="1" applyFont="1" applyFill="1" applyAlignment="1" applyProtection="1">
      <protection hidden="1"/>
    </xf>
    <xf numFmtId="0" fontId="3" fillId="6" borderId="9" xfId="1" applyNumberFormat="1" applyFont="1" applyFill="1" applyBorder="1" applyAlignment="1" applyProtection="1">
      <protection hidden="1"/>
    </xf>
    <xf numFmtId="0" fontId="3" fillId="6" borderId="0" xfId="1" applyNumberFormat="1" applyFont="1" applyFill="1" applyBorder="1" applyAlignment="1" applyProtection="1">
      <protection hidden="1"/>
    </xf>
    <xf numFmtId="0" fontId="12" fillId="6" borderId="0" xfId="1" applyNumberFormat="1" applyFont="1" applyFill="1" applyBorder="1" applyAlignment="1" applyProtection="1">
      <alignment horizontal="center" wrapText="1"/>
      <protection hidden="1"/>
    </xf>
    <xf numFmtId="0" fontId="40" fillId="6" borderId="0" xfId="1" applyNumberFormat="1" applyFont="1" applyFill="1" applyBorder="1" applyAlignment="1" applyProtection="1">
      <alignment horizontal="center" vertical="top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53" fillId="6" borderId="1" xfId="1" applyNumberFormat="1" applyFont="1" applyFill="1" applyBorder="1" applyAlignment="1" applyProtection="1">
      <alignment horizontal="center"/>
      <protection hidden="1"/>
    </xf>
    <xf numFmtId="164" fontId="53" fillId="6" borderId="12" xfId="1" applyNumberFormat="1" applyFont="1" applyFill="1" applyBorder="1" applyAlignment="1" applyProtection="1">
      <alignment horizontal="center"/>
      <protection hidden="1"/>
    </xf>
    <xf numFmtId="164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17" fillId="2" borderId="0" xfId="1" applyNumberFormat="1" applyFont="1" applyFill="1" applyBorder="1" applyAlignment="1" applyProtection="1">
      <alignment vertical="center"/>
      <protection hidden="1"/>
    </xf>
    <xf numFmtId="0" fontId="17" fillId="2" borderId="0" xfId="1" applyNumberFormat="1" applyFont="1" applyFill="1" applyAlignment="1" applyProtection="1">
      <alignment horizontal="left"/>
      <protection hidden="1"/>
    </xf>
    <xf numFmtId="0" fontId="17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9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4" fillId="7" borderId="0" xfId="1" applyNumberFormat="1" applyFont="1" applyFill="1" applyAlignment="1" applyProtection="1">
      <alignment horizontal="centerContinuous"/>
      <protection hidden="1"/>
    </xf>
    <xf numFmtId="0" fontId="4" fillId="7" borderId="0" xfId="1" applyNumberFormat="1" applyFont="1" applyFill="1" applyBorder="1" applyAlignment="1" applyProtection="1">
      <protection hidden="1"/>
    </xf>
    <xf numFmtId="0" fontId="53" fillId="7" borderId="0" xfId="1" applyNumberFormat="1" applyFont="1" applyFill="1" applyAlignment="1" applyProtection="1">
      <protection hidden="1"/>
    </xf>
    <xf numFmtId="0" fontId="5" fillId="7" borderId="0" xfId="1" applyNumberFormat="1" applyFont="1" applyFill="1" applyAlignment="1" applyProtection="1">
      <protection hidden="1"/>
    </xf>
    <xf numFmtId="0" fontId="1" fillId="7" borderId="0" xfId="1" applyNumberFormat="1" applyFont="1" applyFill="1" applyAlignment="1" applyProtection="1">
      <protection hidden="1"/>
    </xf>
    <xf numFmtId="0" fontId="9" fillId="6" borderId="0" xfId="1" applyNumberFormat="1" applyFont="1" applyFill="1" applyBorder="1" applyAlignment="1" applyProtection="1">
      <alignment horizontal="left"/>
      <protection hidden="1"/>
    </xf>
    <xf numFmtId="0" fontId="8" fillId="6" borderId="0" xfId="1" applyNumberFormat="1" applyFont="1" applyFill="1" applyBorder="1" applyAlignment="1" applyProtection="1">
      <alignment horizontal="centerContinuous" vertical="center"/>
      <protection hidden="1"/>
    </xf>
    <xf numFmtId="0" fontId="7" fillId="6" borderId="0" xfId="1" applyNumberFormat="1" applyFont="1" applyFill="1" applyBorder="1" applyAlignment="1" applyProtection="1">
      <alignment horizontal="center"/>
      <protection hidden="1"/>
    </xf>
    <xf numFmtId="0" fontId="7" fillId="6" borderId="0" xfId="1" applyNumberFormat="1" applyFont="1" applyFill="1" applyBorder="1" applyAlignment="1" applyProtection="1">
      <alignment horizontal="right"/>
      <protection hidden="1"/>
    </xf>
    <xf numFmtId="0" fontId="8" fillId="6" borderId="0" xfId="1" applyNumberFormat="1" applyFont="1" applyFill="1" applyBorder="1" applyAlignment="1" applyProtection="1">
      <alignment horizontal="centerContinuous"/>
      <protection hidden="1"/>
    </xf>
    <xf numFmtId="0" fontId="7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1" applyNumberFormat="1" applyFont="1" applyFill="1" applyBorder="1" applyAlignment="1" applyProtection="1">
      <alignment horizontal="centerContinuous" vertical="center"/>
      <protection hidden="1"/>
    </xf>
    <xf numFmtId="0" fontId="8" fillId="6" borderId="7" xfId="1" applyNumberFormat="1" applyFont="1" applyFill="1" applyBorder="1" applyAlignment="1" applyProtection="1">
      <alignment horizontal="centerContinuous"/>
      <protection hidden="1"/>
    </xf>
    <xf numFmtId="0" fontId="4" fillId="6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12" fillId="6" borderId="5" xfId="1" applyNumberFormat="1" applyFont="1" applyFill="1" applyBorder="1" applyAlignment="1" applyProtection="1">
      <alignment horizontal="centerContinuous"/>
      <protection hidden="1"/>
    </xf>
    <xf numFmtId="0" fontId="12" fillId="6" borderId="3" xfId="1" applyNumberFormat="1" applyFont="1" applyFill="1" applyBorder="1" applyAlignment="1" applyProtection="1">
      <alignment horizontal="centerContinuous"/>
      <protection hidden="1"/>
    </xf>
    <xf numFmtId="0" fontId="4" fillId="6" borderId="9" xfId="1" applyNumberFormat="1" applyFont="1" applyFill="1" applyBorder="1" applyAlignment="1" applyProtection="1">
      <alignment horizontal="centerContinuous"/>
      <protection hidden="1"/>
    </xf>
    <xf numFmtId="0" fontId="4" fillId="6" borderId="0" xfId="1" applyNumberFormat="1" applyFont="1" applyFill="1" applyBorder="1" applyAlignment="1" applyProtection="1">
      <alignment horizontal="centerContinuous"/>
      <protection hidden="1"/>
    </xf>
    <xf numFmtId="164" fontId="3" fillId="6" borderId="1" xfId="1" applyNumberFormat="1" applyFont="1" applyFill="1" applyBorder="1" applyAlignment="1" applyProtection="1">
      <alignment horizontal="center"/>
      <protection hidden="1"/>
    </xf>
    <xf numFmtId="164" fontId="3" fillId="6" borderId="12" xfId="1" applyNumberFormat="1" applyFont="1" applyFill="1" applyBorder="1" applyAlignment="1" applyProtection="1">
      <alignment horizontal="center"/>
      <protection hidden="1"/>
    </xf>
    <xf numFmtId="164" fontId="2" fillId="6" borderId="14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6" xfId="1" applyNumberFormat="1" applyFont="1" applyFill="1" applyBorder="1" applyAlignment="1" applyProtection="1">
      <alignment horizontal="center" wrapText="1"/>
      <protection hidden="1"/>
    </xf>
    <xf numFmtId="0" fontId="8" fillId="5" borderId="0" xfId="1" applyNumberFormat="1" applyFont="1" applyFill="1" applyBorder="1" applyAlignment="1" applyProtection="1">
      <alignment horizontal="centerContinuous"/>
      <protection hidden="1"/>
    </xf>
    <xf numFmtId="0" fontId="8" fillId="5" borderId="9" xfId="1" applyNumberFormat="1" applyFont="1" applyFill="1" applyBorder="1" applyAlignment="1" applyProtection="1">
      <alignment horizontal="centerContinuous"/>
      <protection hidden="1"/>
    </xf>
    <xf numFmtId="0" fontId="3" fillId="5" borderId="9" xfId="1" applyNumberFormat="1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165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9" xfId="1" applyNumberFormat="1" applyFont="1" applyFill="1" applyBorder="1" applyAlignment="1" applyProtection="1">
      <alignment vertical="center" wrapText="1"/>
      <protection hidden="1"/>
    </xf>
    <xf numFmtId="0" fontId="53" fillId="5" borderId="15" xfId="1" applyNumberFormat="1" applyFont="1" applyFill="1" applyBorder="1" applyAlignment="1" applyProtection="1">
      <protection hidden="1"/>
    </xf>
    <xf numFmtId="0" fontId="53" fillId="5" borderId="9" xfId="1" applyNumberFormat="1" applyFont="1" applyFill="1" applyBorder="1" applyAlignment="1" applyProtection="1">
      <protection hidden="1"/>
    </xf>
    <xf numFmtId="0" fontId="8" fillId="5" borderId="16" xfId="1" applyNumberFormat="1" applyFont="1" applyFill="1" applyBorder="1" applyAlignment="1" applyProtection="1">
      <alignment horizontal="centerContinuous" vertical="center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11" xfId="1" applyNumberFormat="1" applyFont="1" applyFill="1" applyBorder="1" applyAlignment="1" applyProtection="1">
      <alignment horizontal="centerContinuous" vertical="center"/>
      <protection hidden="1"/>
    </xf>
    <xf numFmtId="0" fontId="8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53" fillId="5" borderId="0" xfId="1" applyNumberFormat="1" applyFont="1" applyFill="1" applyBorder="1" applyAlignment="1" applyProtection="1">
      <protection hidden="1"/>
    </xf>
    <xf numFmtId="0" fontId="53" fillId="5" borderId="6" xfId="1" applyNumberFormat="1" applyFont="1" applyFill="1" applyBorder="1" applyAlignment="1" applyProtection="1"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1" applyNumberFormat="1" applyFont="1" applyFill="1" applyBorder="1" applyAlignment="1" applyProtection="1">
      <alignment horizontal="center" vertical="center"/>
      <protection hidden="1"/>
    </xf>
    <xf numFmtId="0" fontId="4" fillId="6" borderId="0" xfId="1" applyNumberFormat="1" applyFont="1" applyFill="1" applyAlignment="1" applyProtection="1">
      <alignment horizontal="centerContinuous"/>
      <protection hidden="1"/>
    </xf>
    <xf numFmtId="0" fontId="1" fillId="6" borderId="0" xfId="1" applyNumberFormat="1" applyFont="1" applyFill="1" applyAlignment="1" applyProtection="1">
      <protection hidden="1"/>
    </xf>
    <xf numFmtId="0" fontId="19" fillId="2" borderId="0" xfId="1" applyNumberFormat="1" applyFont="1" applyFill="1" applyBorder="1" applyAlignment="1" applyProtection="1">
      <alignment vertical="center" wrapText="1"/>
      <protection hidden="1"/>
    </xf>
    <xf numFmtId="0" fontId="19" fillId="2" borderId="6" xfId="1" applyNumberFormat="1" applyFont="1" applyFill="1" applyBorder="1" applyAlignment="1" applyProtection="1">
      <alignment vertical="center" wrapText="1"/>
      <protection hidden="1"/>
    </xf>
    <xf numFmtId="0" fontId="7" fillId="2" borderId="0" xfId="1" applyNumberFormat="1" applyFont="1" applyFill="1" applyBorder="1" applyAlignment="1" applyProtection="1">
      <alignment vertical="center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0" xfId="1" applyNumberFormat="1" applyFont="1" applyFill="1" applyBorder="1" applyAlignment="1" applyProtection="1">
      <alignment horizontal="centerContinuous"/>
      <protection hidden="1"/>
    </xf>
    <xf numFmtId="0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Continuous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Border="1" applyAlignment="1" applyProtection="1">
      <alignment horizontal="left"/>
      <protection hidden="1"/>
    </xf>
    <xf numFmtId="0" fontId="6" fillId="5" borderId="0" xfId="1" applyNumberFormat="1" applyFont="1" applyFill="1" applyBorder="1" applyAlignment="1" applyProtection="1">
      <protection hidden="1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53" fillId="5" borderId="7" xfId="1" applyNumberFormat="1" applyFont="1" applyFill="1" applyBorder="1" applyAlignment="1" applyProtection="1">
      <protection hidden="1"/>
    </xf>
    <xf numFmtId="0" fontId="53" fillId="5" borderId="8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53" fillId="5" borderId="8" xfId="1" applyNumberFormat="1" applyFont="1" applyFill="1" applyBorder="1" applyAlignment="1" applyProtection="1">
      <protection hidden="1"/>
    </xf>
    <xf numFmtId="0" fontId="44" fillId="5" borderId="7" xfId="1" applyNumberFormat="1" applyFont="1" applyFill="1" applyBorder="1" applyAlignment="1" applyProtection="1"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45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left"/>
      <protection hidden="1"/>
    </xf>
    <xf numFmtId="0" fontId="53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1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5" borderId="16" xfId="1" applyNumberFormat="1" applyFont="1" applyFill="1" applyBorder="1" applyAlignment="1" applyProtection="1">
      <alignment horizontal="center" vertical="center"/>
      <protection hidden="1"/>
    </xf>
    <xf numFmtId="0" fontId="16" fillId="5" borderId="6" xfId="1" applyNumberFormat="1" applyFont="1" applyFill="1" applyBorder="1" applyAlignment="1" applyProtection="1">
      <alignment horizontal="center" vertical="center"/>
      <protection hidden="1"/>
    </xf>
    <xf numFmtId="0" fontId="47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vertical="center" wrapText="1"/>
      <protection hidden="1"/>
    </xf>
    <xf numFmtId="0" fontId="9" fillId="5" borderId="8" xfId="1" applyNumberFormat="1" applyFont="1" applyFill="1" applyBorder="1" applyAlignment="1" applyProtection="1">
      <alignment vertical="center"/>
      <protection hidden="1"/>
    </xf>
    <xf numFmtId="164" fontId="1" fillId="5" borderId="0" xfId="1" applyNumberFormat="1" applyFont="1" applyFill="1" applyBorder="1" applyAlignment="1" applyProtection="1">
      <alignment horizontal="center" vertical="center"/>
      <protection hidden="1"/>
    </xf>
    <xf numFmtId="0" fontId="23" fillId="5" borderId="8" xfId="1" applyNumberFormat="1" applyFont="1" applyFill="1" applyBorder="1" applyAlignment="1" applyProtection="1">
      <alignment horizontal="center" vertical="center"/>
      <protection hidden="1"/>
    </xf>
    <xf numFmtId="0" fontId="9" fillId="5" borderId="8" xfId="1" applyNumberFormat="1" applyFont="1" applyFill="1" applyBorder="1" applyAlignment="1" applyProtection="1">
      <alignment vertical="center" wrapText="1"/>
      <protection hidden="1"/>
    </xf>
    <xf numFmtId="0" fontId="23" fillId="5" borderId="8" xfId="1" applyNumberFormat="1" applyFont="1" applyFill="1" applyBorder="1" applyAlignment="1" applyProtection="1">
      <alignment horizontal="right" vertical="center" wrapText="1"/>
      <protection hidden="1"/>
    </xf>
    <xf numFmtId="164" fontId="12" fillId="5" borderId="0" xfId="1" applyNumberFormat="1" applyFont="1" applyFill="1" applyBorder="1" applyAlignment="1" applyProtection="1">
      <alignment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wrapText="1"/>
      <protection hidden="1"/>
    </xf>
    <xf numFmtId="0" fontId="12" fillId="5" borderId="5" xfId="1" applyNumberFormat="1" applyFont="1" applyFill="1" applyBorder="1" applyAlignment="1" applyProtection="1">
      <alignment horizontal="centerContinuous" wrapText="1"/>
      <protection hidden="1"/>
    </xf>
    <xf numFmtId="0" fontId="2" fillId="5" borderId="3" xfId="1" applyNumberFormat="1" applyFont="1" applyFill="1" applyBorder="1" applyAlignment="1" applyProtection="1">
      <alignment horizontal="centerContinuous" wrapText="1"/>
      <protection hidden="1"/>
    </xf>
    <xf numFmtId="0" fontId="14" fillId="2" borderId="0" xfId="1" applyNumberFormat="1" applyFont="1" applyFill="1" applyAlignment="1" applyProtection="1">
      <alignment horizontal="center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28" fillId="5" borderId="0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23" fillId="0" borderId="5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horizontal="centerContinuous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vertical="center"/>
      <protection locked="0" hidden="1"/>
    </xf>
    <xf numFmtId="0" fontId="3" fillId="0" borderId="0" xfId="1" applyNumberFormat="1" applyFont="1" applyFill="1" applyBorder="1" applyAlignment="1" applyProtection="1">
      <alignment horizontal="center"/>
      <protection locked="0" hidden="1"/>
    </xf>
    <xf numFmtId="2" fontId="3" fillId="0" borderId="0" xfId="1" applyNumberFormat="1" applyFont="1" applyFill="1" applyBorder="1" applyAlignment="1" applyProtection="1">
      <alignment horizontal="center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2" fontId="5" fillId="0" borderId="0" xfId="1" applyNumberFormat="1" applyFont="1" applyFill="1" applyBorder="1" applyAlignment="1" applyProtection="1">
      <alignment horizontal="center"/>
      <protection locked="0" hidden="1"/>
    </xf>
    <xf numFmtId="164" fontId="5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horizontal="center"/>
      <protection locked="0" hidden="1"/>
    </xf>
    <xf numFmtId="2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1" applyNumberFormat="1" applyFont="1" applyFill="1" applyBorder="1" applyAlignment="1" applyProtection="1">
      <protection locked="0" hidden="1"/>
    </xf>
    <xf numFmtId="0" fontId="5" fillId="0" borderId="0" xfId="1" applyNumberFormat="1" applyFont="1" applyFill="1" applyBorder="1" applyAlignment="1" applyProtection="1">
      <alignment horizontal="center" vertical="center"/>
      <protection locked="0" hidden="1"/>
    </xf>
    <xf numFmtId="2" fontId="5" fillId="0" borderId="0" xfId="1" applyNumberFormat="1" applyFont="1" applyFill="1" applyBorder="1" applyAlignment="1" applyProtection="1">
      <protection locked="0" hidden="1"/>
    </xf>
    <xf numFmtId="2" fontId="5" fillId="0" borderId="0" xfId="1" applyNumberFormat="1" applyFont="1" applyFill="1" applyBorder="1" applyAlignment="1" applyProtection="1">
      <alignment horizontal="left"/>
      <protection locked="0" hidden="1"/>
    </xf>
    <xf numFmtId="0" fontId="3" fillId="0" borderId="0" xfId="1" applyNumberFormat="1" applyFont="1" applyFill="1" applyBorder="1" applyAlignment="1" applyProtection="1">
      <alignment horizontal="left"/>
      <protection locked="0" hidden="1"/>
    </xf>
    <xf numFmtId="0" fontId="3" fillId="0" borderId="0" xfId="1" applyNumberFormat="1" applyFont="1" applyFill="1" applyBorder="1" applyAlignment="1" applyProtection="1">
      <alignment horizontal="right"/>
      <protection locked="0" hidden="1"/>
    </xf>
    <xf numFmtId="0" fontId="5" fillId="0" borderId="0" xfId="1" applyNumberFormat="1" applyFont="1" applyFill="1" applyBorder="1" applyAlignment="1" applyProtection="1">
      <alignment horizontal="left"/>
      <protection locked="0" hidden="1"/>
    </xf>
    <xf numFmtId="0" fontId="5" fillId="0" borderId="0" xfId="1" applyNumberFormat="1" applyFont="1" applyFill="1" applyBorder="1" applyAlignment="1" applyProtection="1">
      <alignment vertical="center"/>
      <protection locked="0"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/>
      <protection locked="0" hidden="1"/>
    </xf>
    <xf numFmtId="0" fontId="15" fillId="0" borderId="0" xfId="1" applyNumberFormat="1" applyFont="1" applyFill="1" applyBorder="1" applyAlignment="1" applyProtection="1">
      <alignment horizontal="left" vertical="center"/>
      <protection locked="0" hidden="1"/>
    </xf>
    <xf numFmtId="2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alignment horizontal="left" vertical="center"/>
      <protection locked="0" hidden="1"/>
    </xf>
    <xf numFmtId="0" fontId="3" fillId="0" borderId="0" xfId="1" applyNumberFormat="1" applyFont="1" applyFill="1" applyBorder="1" applyAlignment="1" applyProtection="1">
      <alignment vertical="center" wrapText="1"/>
      <protection locked="0" hidden="1"/>
    </xf>
    <xf numFmtId="1" fontId="5" fillId="0" borderId="0" xfId="1" applyNumberFormat="1" applyFont="1" applyFill="1" applyBorder="1" applyAlignment="1" applyProtection="1">
      <alignment horizontal="left" wrapText="1"/>
      <protection locked="0" hidden="1"/>
    </xf>
    <xf numFmtId="1" fontId="5" fillId="0" borderId="0" xfId="1" applyNumberFormat="1" applyFont="1" applyFill="1" applyBorder="1" applyAlignment="1" applyProtection="1">
      <alignment horizontal="center"/>
      <protection locked="0" hidden="1"/>
    </xf>
    <xf numFmtId="164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locked="0" hidden="1"/>
    </xf>
    <xf numFmtId="1" fontId="2" fillId="0" borderId="0" xfId="1" applyNumberFormat="1" applyFont="1" applyFill="1" applyBorder="1" applyAlignment="1" applyProtection="1">
      <alignment vertical="center"/>
      <protection locked="0" hidden="1"/>
    </xf>
    <xf numFmtId="0" fontId="3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protection locked="0" hidden="1"/>
    </xf>
    <xf numFmtId="165" fontId="3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1" applyNumberFormat="1" applyFont="1" applyFill="1" applyBorder="1" applyAlignment="1" applyProtection="1">
      <alignment horizontal="left"/>
      <protection locked="0" hidden="1"/>
    </xf>
    <xf numFmtId="164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protection locked="0" hidden="1"/>
    </xf>
    <xf numFmtId="2" fontId="3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1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Border="1" applyAlignment="1" applyProtection="1">
      <protection locked="0" hidden="1"/>
    </xf>
    <xf numFmtId="0" fontId="14" fillId="0" borderId="0" xfId="1" applyNumberFormat="1" applyFont="1" applyFill="1" applyBorder="1" applyAlignment="1" applyProtection="1">
      <alignment horizontal="center"/>
      <protection locked="0" hidden="1"/>
    </xf>
    <xf numFmtId="0" fontId="2" fillId="0" borderId="0" xfId="1" applyNumberFormat="1" applyFont="1" applyFill="1" applyBorder="1" applyAlignment="1" applyProtection="1">
      <alignment vertical="center"/>
      <protection locked="0" hidden="1"/>
    </xf>
    <xf numFmtId="0" fontId="15" fillId="0" borderId="0" xfId="1" applyNumberFormat="1" applyFont="1" applyFill="1" applyBorder="1" applyAlignment="1" applyProtection="1">
      <protection locked="0" hidden="1"/>
    </xf>
    <xf numFmtId="1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left"/>
      <protection locked="0" hidden="1"/>
    </xf>
    <xf numFmtId="165" fontId="5" fillId="0" borderId="0" xfId="1" applyNumberFormat="1" applyFont="1" applyFill="1" applyBorder="1" applyAlignment="1" applyProtection="1">
      <alignment horizontal="center"/>
      <protection locked="0" hidden="1"/>
    </xf>
    <xf numFmtId="0" fontId="18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alignment horizontal="center" wrapText="1"/>
      <protection locked="0" hidden="1"/>
    </xf>
    <xf numFmtId="1" fontId="2" fillId="0" borderId="0" xfId="1" applyNumberFormat="1" applyFont="1" applyFill="1" applyBorder="1" applyAlignment="1" applyProtection="1">
      <alignment horizontal="center"/>
      <protection locked="0" hidden="1"/>
    </xf>
    <xf numFmtId="2" fontId="2" fillId="0" borderId="0" xfId="1" applyNumberFormat="1" applyFont="1" applyFill="1" applyBorder="1" applyAlignment="1" applyProtection="1">
      <alignment horizontal="center"/>
      <protection locked="0" hidden="1"/>
    </xf>
    <xf numFmtId="164" fontId="18" fillId="0" borderId="0" xfId="1" applyNumberFormat="1" applyFont="1" applyFill="1" applyBorder="1" applyAlignment="1" applyProtection="1">
      <alignment horizontal="center"/>
      <protection locked="0" hidden="1"/>
    </xf>
    <xf numFmtId="2" fontId="5" fillId="0" borderId="0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0" xfId="1" applyNumberFormat="1" applyFont="1" applyFill="1" applyBorder="1" applyAlignment="1" applyProtection="1">
      <alignment vertical="center" wrapText="1"/>
      <protection locked="0" hidden="1"/>
    </xf>
    <xf numFmtId="164" fontId="2" fillId="0" borderId="0" xfId="1" applyNumberFormat="1" applyFont="1" applyFill="1" applyBorder="1" applyAlignment="1" applyProtection="1">
      <alignment horizontal="center"/>
      <protection locked="0" hidden="1"/>
    </xf>
    <xf numFmtId="0" fontId="48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49" fillId="0" borderId="0" xfId="1" applyNumberFormat="1" applyFont="1" applyFill="1" applyBorder="1" applyAlignment="1" applyProtection="1">
      <protection locked="0" hidden="1"/>
    </xf>
    <xf numFmtId="0" fontId="49" fillId="0" borderId="0" xfId="1" applyNumberFormat="1" applyFont="1" applyFill="1" applyBorder="1" applyAlignment="1" applyProtection="1">
      <alignment horizontal="center"/>
      <protection locked="0" hidden="1"/>
    </xf>
    <xf numFmtId="1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left" vertical="top"/>
      <protection locked="0" hidden="1"/>
    </xf>
    <xf numFmtId="0" fontId="4" fillId="0" borderId="0" xfId="1" applyNumberFormat="1" applyFont="1" applyFill="1" applyBorder="1" applyAlignment="1" applyProtection="1">
      <alignment vertical="center" wrapText="1"/>
      <protection locked="0" hidden="1"/>
    </xf>
    <xf numFmtId="0" fontId="11" fillId="0" borderId="0" xfId="1" applyNumberFormat="1" applyFont="1" applyFill="1" applyBorder="1" applyAlignment="1" applyProtection="1">
      <alignment horizontal="center"/>
      <protection locked="0" hidden="1"/>
    </xf>
    <xf numFmtId="0" fontId="30" fillId="0" borderId="0" xfId="1" applyNumberFormat="1" applyFont="1" applyFill="1" applyBorder="1" applyAlignment="1" applyProtection="1">
      <alignment horizontal="center" vertical="center"/>
      <protection locked="0" hidden="1"/>
    </xf>
    <xf numFmtId="0" fontId="7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Border="1" applyAlignment="1" applyProtection="1">
      <alignment horizontal="left"/>
      <protection locked="0" hidden="1"/>
    </xf>
    <xf numFmtId="0" fontId="11" fillId="0" borderId="0" xfId="1" applyNumberFormat="1" applyFont="1" applyFill="1" applyBorder="1" applyAlignment="1" applyProtection="1">
      <protection locked="0" hidden="1"/>
    </xf>
    <xf numFmtId="0" fontId="50" fillId="0" borderId="0" xfId="1" applyNumberFormat="1" applyFont="1" applyFill="1" applyBorder="1" applyAlignment="1" applyProtection="1">
      <protection locked="0" hidden="1"/>
    </xf>
    <xf numFmtId="0" fontId="51" fillId="0" borderId="0" xfId="1" applyNumberFormat="1" applyFont="1" applyFill="1" applyBorder="1" applyAlignment="1" applyProtection="1">
      <alignment horizontal="center"/>
      <protection locked="0" hidden="1"/>
    </xf>
    <xf numFmtId="0" fontId="51" fillId="0" borderId="0" xfId="1" applyNumberFormat="1" applyFont="1" applyFill="1" applyBorder="1" applyAlignment="1" applyProtection="1">
      <protection locked="0" hidden="1"/>
    </xf>
    <xf numFmtId="0" fontId="38" fillId="0" borderId="0" xfId="1" applyNumberFormat="1" applyFont="1" applyFill="1" applyBorder="1" applyAlignment="1" applyProtection="1">
      <alignment horizontal="center"/>
      <protection locked="0" hidden="1"/>
    </xf>
    <xf numFmtId="0" fontId="38" fillId="0" borderId="0" xfId="1" applyNumberFormat="1" applyFont="1" applyFill="1" applyBorder="1" applyAlignment="1" applyProtection="1">
      <protection locked="0" hidden="1"/>
    </xf>
    <xf numFmtId="0" fontId="38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ill="1" applyAlignment="1" applyProtection="1">
      <protection locked="0"/>
    </xf>
    <xf numFmtId="2" fontId="0" fillId="0" borderId="0" xfId="0" applyNumberFormat="1" applyFill="1" applyBorder="1" applyAlignment="1" applyProtection="1">
      <protection locked="0"/>
    </xf>
    <xf numFmtId="2" fontId="5" fillId="0" borderId="7" xfId="1" applyNumberFormat="1" applyFont="1" applyFill="1" applyBorder="1" applyAlignment="1" applyProtection="1">
      <alignment horizontal="center"/>
      <protection locked="0" hidden="1"/>
    </xf>
    <xf numFmtId="164" fontId="2" fillId="0" borderId="7" xfId="1" applyNumberFormat="1" applyFont="1" applyFill="1" applyBorder="1" applyAlignment="1" applyProtection="1">
      <alignment horizontal="center" wrapText="1"/>
      <protection locked="0" hidden="1"/>
    </xf>
    <xf numFmtId="0" fontId="0" fillId="0" borderId="7" xfId="1" applyNumberFormat="1" applyFont="1" applyFill="1" applyBorder="1" applyAlignment="1" applyProtection="1">
      <protection locked="0" hidden="1"/>
    </xf>
    <xf numFmtId="0" fontId="5" fillId="0" borderId="7" xfId="1" applyNumberFormat="1" applyFont="1" applyFill="1" applyBorder="1" applyAlignment="1" applyProtection="1">
      <protection locked="0"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7" xfId="1" applyNumberFormat="1" applyFont="1" applyFill="1" applyBorder="1" applyAlignment="1" applyProtection="1">
      <alignment horizontal="center"/>
      <protection locked="0"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1" applyNumberFormat="1" applyFont="1" applyFill="1" applyAlignment="1" applyProtection="1">
      <protection hidden="1"/>
    </xf>
    <xf numFmtId="0" fontId="46" fillId="0" borderId="0" xfId="1" applyNumberFormat="1" applyFont="1" applyFill="1" applyAlignment="1" applyProtection="1">
      <alignment vertical="center"/>
      <protection hidden="1"/>
    </xf>
    <xf numFmtId="0" fontId="0" fillId="0" borderId="0" xfId="0" applyNumberFormat="1" applyFill="1" applyAlignment="1"/>
    <xf numFmtId="0" fontId="5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6" borderId="1" xfId="1" applyNumberFormat="1" applyFont="1" applyFill="1" applyBorder="1" applyAlignment="1" applyProtection="1">
      <alignment horizontal="center" vertical="center"/>
      <protection hidden="1"/>
    </xf>
    <xf numFmtId="0" fontId="2" fillId="6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 hidden="1"/>
    </xf>
    <xf numFmtId="169" fontId="1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3" fillId="5" borderId="0" xfId="1" applyNumberFormat="1" applyFont="1" applyFill="1" applyBorder="1" applyAlignment="1" applyProtection="1">
      <alignment horizontal="center" vertical="center"/>
      <protection hidden="1"/>
    </xf>
    <xf numFmtId="164" fontId="2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0" fillId="6" borderId="0" xfId="0" applyNumberFormat="1" applyFill="1" applyAlignment="1"/>
    <xf numFmtId="0" fontId="6" fillId="6" borderId="0" xfId="1" applyNumberFormat="1" applyFont="1" applyFill="1" applyBorder="1" applyAlignment="1" applyProtection="1">
      <alignment vertical="top"/>
      <protection hidden="1"/>
    </xf>
    <xf numFmtId="0" fontId="23" fillId="6" borderId="0" xfId="1" applyNumberFormat="1" applyFont="1" applyFill="1" applyBorder="1" applyAlignment="1" applyProtection="1">
      <alignment wrapText="1"/>
      <protection locked="0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12" fillId="5" borderId="0" xfId="1" applyNumberFormat="1" applyFont="1" applyFill="1" applyBorder="1" applyAlignment="1" applyProtection="1">
      <alignment wrapText="1"/>
      <protection hidden="1"/>
    </xf>
    <xf numFmtId="0" fontId="0" fillId="6" borderId="0" xfId="0" applyNumberFormat="1" applyFill="1" applyAlignment="1" applyProtection="1">
      <protection hidden="1"/>
    </xf>
    <xf numFmtId="0" fontId="40" fillId="5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Continuous" vertical="top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2" fillId="8" borderId="6" xfId="1" applyNumberFormat="1" applyFont="1" applyFill="1" applyBorder="1" applyAlignment="1" applyProtection="1">
      <alignment horizontal="center"/>
      <protection locked="0"/>
    </xf>
    <xf numFmtId="0" fontId="23" fillId="0" borderId="8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 wrapText="1"/>
      <protection locked="0"/>
    </xf>
    <xf numFmtId="0" fontId="6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5" fillId="6" borderId="4" xfId="1" applyNumberFormat="1" applyFont="1" applyFill="1" applyBorder="1" applyAlignment="1" applyProtection="1">
      <alignment horizontal="center" vertical="center"/>
      <protection hidden="1"/>
    </xf>
    <xf numFmtId="0" fontId="35" fillId="6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NumberFormat="1" applyFont="1" applyFill="1" applyAlignment="1" applyProtection="1">
      <alignment horizontal="center" wrapText="1"/>
      <protection locked="0"/>
    </xf>
    <xf numFmtId="0" fontId="11" fillId="3" borderId="0" xfId="1" applyNumberFormat="1" applyFont="1" applyFill="1" applyAlignment="1" applyProtection="1">
      <alignment horizontal="center" wrapText="1"/>
      <protection locked="0"/>
    </xf>
    <xf numFmtId="0" fontId="11" fillId="3" borderId="6" xfId="1" applyNumberFormat="1" applyFont="1" applyFill="1" applyBorder="1" applyAlignment="1" applyProtection="1">
      <alignment horizontal="center" wrapText="1"/>
      <protection locked="0"/>
    </xf>
    <xf numFmtId="164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15" xfId="1" applyNumberFormat="1" applyFont="1" applyFill="1" applyBorder="1" applyAlignment="1" applyProtection="1">
      <alignment horizontal="center" vertical="center"/>
      <protection hidden="1"/>
    </xf>
    <xf numFmtId="0" fontId="8" fillId="6" borderId="9" xfId="1" applyNumberFormat="1" applyFont="1" applyFill="1" applyBorder="1" applyAlignment="1" applyProtection="1">
      <alignment horizontal="center" vertical="center"/>
      <protection hidden="1"/>
    </xf>
    <xf numFmtId="0" fontId="8" fillId="6" borderId="10" xfId="1" applyNumberFormat="1" applyFont="1" applyFill="1" applyBorder="1" applyAlignment="1" applyProtection="1">
      <alignment horizontal="center" vertical="center"/>
      <protection hidden="1"/>
    </xf>
    <xf numFmtId="0" fontId="8" fillId="6" borderId="16" xfId="1" applyNumberFormat="1" applyFont="1" applyFill="1" applyBorder="1" applyAlignment="1" applyProtection="1">
      <alignment horizontal="center" vertical="center"/>
      <protection hidden="1"/>
    </xf>
    <xf numFmtId="0" fontId="8" fillId="6" borderId="6" xfId="1" applyNumberFormat="1" applyFont="1" applyFill="1" applyBorder="1" applyAlignment="1" applyProtection="1">
      <alignment horizontal="center" vertical="center"/>
      <protection hidden="1"/>
    </xf>
    <xf numFmtId="0" fontId="8" fillId="6" borderId="1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1" applyNumberFormat="1" applyFont="1" applyBorder="1" applyAlignment="1" applyProtection="1">
      <alignment horizontal="center" vertical="center" wrapText="1"/>
      <protection locked="0"/>
    </xf>
    <xf numFmtId="0" fontId="17" fillId="0" borderId="5" xfId="1" applyNumberFormat="1" applyFont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4" xfId="1" applyNumberFormat="1" applyFont="1" applyFill="1" applyBorder="1" applyAlignment="1" applyProtection="1">
      <alignment horizontal="center" wrapText="1"/>
      <protection locked="0"/>
    </xf>
    <xf numFmtId="0" fontId="23" fillId="0" borderId="5" xfId="1" applyNumberFormat="1" applyFont="1" applyFill="1" applyBorder="1" applyAlignment="1" applyProtection="1">
      <alignment horizontal="center" wrapText="1"/>
      <protection locked="0"/>
    </xf>
    <xf numFmtId="0" fontId="6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23" fillId="0" borderId="16" xfId="1" applyNumberFormat="1" applyFont="1" applyFill="1" applyBorder="1" applyAlignment="1" applyProtection="1">
      <alignment horizontal="center" wrapText="1"/>
      <protection locked="0"/>
    </xf>
    <xf numFmtId="0" fontId="23" fillId="0" borderId="6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6" fillId="6" borderId="15" xfId="1" applyNumberFormat="1" applyFont="1" applyFill="1" applyBorder="1" applyAlignment="1" applyProtection="1">
      <alignment horizontal="center" vertical="top" wrapText="1"/>
      <protection hidden="1"/>
    </xf>
    <xf numFmtId="0" fontId="6" fillId="6" borderId="9" xfId="1" applyNumberFormat="1" applyFont="1" applyFill="1" applyBorder="1" applyAlignment="1" applyProtection="1">
      <alignment horizontal="center" vertical="top" wrapText="1"/>
      <protection hidden="1"/>
    </xf>
    <xf numFmtId="0" fontId="6" fillId="6" borderId="10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6" xfId="1" applyNumberFormat="1" applyFont="1" applyFill="1" applyBorder="1" applyAlignment="1" applyProtection="1">
      <alignment horizontal="center"/>
      <protection locked="0"/>
    </xf>
    <xf numFmtId="22" fontId="23" fillId="0" borderId="6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6" fillId="6" borderId="4" xfId="1" applyNumberFormat="1" applyFont="1" applyFill="1" applyBorder="1" applyAlignment="1" applyProtection="1">
      <alignment horizontal="center" vertical="top" wrapText="1"/>
      <protection hidden="1"/>
    </xf>
    <xf numFmtId="0" fontId="6" fillId="6" borderId="5" xfId="1" applyNumberFormat="1" applyFont="1" applyFill="1" applyBorder="1" applyAlignment="1" applyProtection="1">
      <alignment horizontal="center" vertical="top" wrapText="1"/>
      <protection hidden="1"/>
    </xf>
    <xf numFmtId="0" fontId="6" fillId="6" borderId="3" xfId="1" applyNumberFormat="1" applyFont="1" applyFill="1" applyBorder="1" applyAlignment="1" applyProtection="1">
      <alignment horizontal="center" vertical="top" wrapText="1"/>
      <protection hidden="1"/>
    </xf>
    <xf numFmtId="0" fontId="1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10" xfId="1" applyNumberFormat="1" applyFont="1" applyBorder="1" applyAlignment="1" applyProtection="1">
      <alignment horizontal="left" vertical="center" wrapText="1"/>
      <protection locked="0"/>
    </xf>
    <xf numFmtId="164" fontId="3" fillId="5" borderId="4" xfId="1" applyNumberFormat="1" applyFont="1" applyFill="1" applyBorder="1" applyAlignment="1" applyProtection="1">
      <alignment horizontal="center" vertical="center"/>
      <protection hidden="1"/>
    </xf>
    <xf numFmtId="164" fontId="3" fillId="5" borderId="3" xfId="1" applyNumberFormat="1" applyFont="1" applyFill="1" applyBorder="1" applyAlignment="1" applyProtection="1">
      <alignment horizontal="center" vertical="center"/>
      <protection hidden="1"/>
    </xf>
    <xf numFmtId="0" fontId="12" fillId="6" borderId="4" xfId="1" applyNumberFormat="1" applyFont="1" applyFill="1" applyBorder="1" applyAlignment="1" applyProtection="1">
      <alignment horizontal="center"/>
      <protection hidden="1"/>
    </xf>
    <xf numFmtId="0" fontId="12" fillId="6" borderId="5" xfId="1" applyNumberFormat="1" applyFont="1" applyFill="1" applyBorder="1" applyAlignment="1" applyProtection="1">
      <alignment horizontal="center"/>
      <protection hidden="1"/>
    </xf>
    <xf numFmtId="0" fontId="12" fillId="6" borderId="3" xfId="1" applyNumberFormat="1" applyFont="1" applyFill="1" applyBorder="1" applyAlignment="1" applyProtection="1">
      <alignment horizontal="center"/>
      <protection hidden="1"/>
    </xf>
    <xf numFmtId="0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1" applyNumberFormat="1" applyFont="1" applyFill="1" applyBorder="1" applyAlignment="1" applyProtection="1">
      <alignment horizontal="center" wrapText="1"/>
      <protection locked="0"/>
    </xf>
    <xf numFmtId="0" fontId="6" fillId="2" borderId="9" xfId="1" applyNumberFormat="1" applyFont="1" applyFill="1" applyBorder="1" applyAlignment="1" applyProtection="1">
      <alignment horizontal="center" vertical="top"/>
      <protection hidden="1"/>
    </xf>
    <xf numFmtId="0" fontId="6" fillId="2" borderId="9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17" fillId="0" borderId="9" xfId="1" applyNumberFormat="1" applyFont="1" applyBorder="1" applyAlignment="1" applyProtection="1">
      <alignment horizontal="left" vertical="center" wrapText="1"/>
      <protection locked="0"/>
    </xf>
    <xf numFmtId="0" fontId="15" fillId="2" borderId="9" xfId="1" applyNumberFormat="1" applyFont="1" applyFill="1" applyBorder="1" applyAlignment="1" applyProtection="1">
      <alignment horizontal="center" vertical="top"/>
      <protection hidden="1"/>
    </xf>
    <xf numFmtId="0" fontId="1" fillId="0" borderId="8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15" xfId="1" applyNumberFormat="1" applyFont="1" applyBorder="1" applyAlignment="1" applyProtection="1">
      <alignment horizontal="center" vertical="center" wrapText="1"/>
      <protection locked="0"/>
    </xf>
    <xf numFmtId="0" fontId="17" fillId="0" borderId="9" xfId="1" applyNumberFormat="1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6" xfId="1" applyNumberFormat="1" applyFont="1" applyFill="1" applyBorder="1" applyAlignment="1" applyProtection="1">
      <alignment horizont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164" fontId="3" fillId="5" borderId="17" xfId="1" applyNumberFormat="1" applyFont="1" applyFill="1" applyBorder="1" applyAlignment="1" applyProtection="1">
      <alignment horizontal="center" vertical="center"/>
      <protection hidden="1"/>
    </xf>
    <xf numFmtId="164" fontId="3" fillId="5" borderId="18" xfId="1" applyNumberFormat="1" applyFont="1" applyFill="1" applyBorder="1" applyAlignment="1" applyProtection="1">
      <alignment horizontal="center" vertical="center"/>
      <protection hidden="1"/>
    </xf>
    <xf numFmtId="0" fontId="6" fillId="6" borderId="9" xfId="1" applyNumberFormat="1" applyFont="1" applyFill="1" applyBorder="1" applyAlignment="1" applyProtection="1">
      <alignment horizontal="center" vertical="top"/>
      <protection hidden="1"/>
    </xf>
    <xf numFmtId="0" fontId="6" fillId="6" borderId="10" xfId="1" applyNumberFormat="1" applyFont="1" applyFill="1" applyBorder="1" applyAlignment="1" applyProtection="1">
      <alignment horizontal="center" vertical="top"/>
      <protection hidden="1"/>
    </xf>
    <xf numFmtId="0" fontId="40" fillId="5" borderId="8" xfId="1" applyNumberFormat="1" applyFont="1" applyFill="1" applyBorder="1" applyAlignment="1" applyProtection="1">
      <alignment horizontal="center" vertical="top"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 wrapText="1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0" fontId="4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0" applyNumberFormat="1" applyFill="1" applyBorder="1" applyAlignment="1">
      <alignment horizontal="center"/>
    </xf>
    <xf numFmtId="0" fontId="0" fillId="5" borderId="11" xfId="0" applyNumberFormat="1" applyFill="1" applyBorder="1" applyAlignment="1">
      <alignment horizontal="center"/>
    </xf>
    <xf numFmtId="0" fontId="40" fillId="5" borderId="7" xfId="1" applyNumberFormat="1" applyFont="1" applyFill="1" applyBorder="1" applyAlignment="1" applyProtection="1">
      <alignment horizontal="center" vertical="top" wrapText="1"/>
      <protection hidden="1"/>
    </xf>
    <xf numFmtId="0" fontId="9" fillId="5" borderId="4" xfId="1" applyNumberFormat="1" applyFont="1" applyFill="1" applyBorder="1" applyAlignment="1" applyProtection="1">
      <alignment horizontal="center" vertical="top" wrapText="1"/>
      <protection hidden="1"/>
    </xf>
    <xf numFmtId="0" fontId="9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2" fillId="5" borderId="11" xfId="1" applyNumberFormat="1" applyFont="1" applyFill="1" applyBorder="1" applyAlignment="1" applyProtection="1">
      <alignment horizontal="center" wrapText="1"/>
      <protection hidden="1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8" fillId="5" borderId="16" xfId="1" applyNumberFormat="1" applyFont="1" applyFill="1" applyBorder="1" applyAlignment="1" applyProtection="1">
      <alignment horizontal="center" wrapText="1"/>
      <protection hidden="1"/>
    </xf>
    <xf numFmtId="0" fontId="8" fillId="5" borderId="6" xfId="1" applyNumberFormat="1" applyFont="1" applyFill="1" applyBorder="1" applyAlignment="1" applyProtection="1">
      <alignment horizontal="center" wrapText="1"/>
      <protection hidden="1"/>
    </xf>
    <xf numFmtId="0" fontId="8" fillId="5" borderId="11" xfId="1" applyNumberFormat="1" applyFont="1" applyFill="1" applyBorder="1" applyAlignment="1" applyProtection="1">
      <alignment horizontal="center" wrapText="1"/>
      <protection hidden="1"/>
    </xf>
    <xf numFmtId="0" fontId="1" fillId="0" borderId="6" xfId="1" applyNumberFormat="1" applyFont="1" applyBorder="1" applyAlignment="1" applyProtection="1">
      <alignment horizontal="left"/>
      <protection locked="0"/>
    </xf>
    <xf numFmtId="0" fontId="0" fillId="0" borderId="6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9" fillId="5" borderId="8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/>
      <protection hidden="1"/>
    </xf>
    <xf numFmtId="0" fontId="12" fillId="5" borderId="6" xfId="1" applyNumberFormat="1" applyFont="1" applyFill="1" applyBorder="1" applyAlignment="1" applyProtection="1">
      <alignment horizontal="center"/>
      <protection hidden="1"/>
    </xf>
    <xf numFmtId="0" fontId="12" fillId="5" borderId="11" xfId="1" applyNumberFormat="1" applyFont="1" applyFill="1" applyBorder="1" applyAlignment="1" applyProtection="1">
      <alignment horizontal="center"/>
      <protection hidden="1"/>
    </xf>
    <xf numFmtId="0" fontId="9" fillId="0" borderId="4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18" fillId="0" borderId="4" xfId="1" applyNumberFormat="1" applyFont="1" applyBorder="1" applyAlignment="1" applyProtection="1">
      <alignment horizontal="left" wrapText="1"/>
      <protection locked="0"/>
    </xf>
    <xf numFmtId="0" fontId="1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 wrapText="1"/>
      <protection hidden="1"/>
    </xf>
    <xf numFmtId="0" fontId="2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6" xfId="1" applyNumberFormat="1" applyFont="1" applyBorder="1" applyAlignment="1" applyProtection="1">
      <alignment horizontal="center" wrapText="1"/>
      <protection locked="0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1" applyNumberFormat="1" applyFont="1" applyFill="1" applyBorder="1" applyAlignment="1" applyProtection="1">
      <alignment horizontal="left" vertical="center"/>
      <protection locked="0"/>
    </xf>
    <xf numFmtId="0" fontId="0" fillId="4" borderId="9" xfId="1" applyNumberFormat="1" applyFont="1" applyFill="1" applyBorder="1" applyAlignment="1" applyProtection="1">
      <alignment horizontal="left" vertical="center"/>
      <protection locked="0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168" fontId="12" fillId="5" borderId="6" xfId="1" applyNumberFormat="1" applyFont="1" applyFill="1" applyBorder="1" applyAlignment="1" applyProtection="1">
      <alignment horizontal="center" wrapText="1"/>
      <protection hidden="1"/>
    </xf>
    <xf numFmtId="168" fontId="12" fillId="5" borderId="11" xfId="1" applyNumberFormat="1" applyFont="1" applyFill="1" applyBorder="1" applyAlignment="1" applyProtection="1">
      <alignment horizontal="center" wrapText="1"/>
      <protection hidden="1"/>
    </xf>
    <xf numFmtId="0" fontId="40" fillId="5" borderId="9" xfId="1" applyNumberFormat="1" applyFont="1" applyFill="1" applyBorder="1" applyAlignment="1" applyProtection="1">
      <alignment horizontal="center" vertical="center"/>
      <protection hidden="1"/>
    </xf>
    <xf numFmtId="0" fontId="40" fillId="5" borderId="10" xfId="1" applyNumberFormat="1" applyFont="1" applyFill="1" applyBorder="1" applyAlignment="1" applyProtection="1">
      <alignment horizontal="center" vertical="center"/>
      <protection hidden="1"/>
    </xf>
    <xf numFmtId="0" fontId="12" fillId="5" borderId="4" xfId="1" applyNumberFormat="1" applyFont="1" applyFill="1" applyBorder="1" applyAlignment="1" applyProtection="1">
      <alignment horizontal="center" wrapText="1"/>
      <protection hidden="1"/>
    </xf>
    <xf numFmtId="0" fontId="12" fillId="5" borderId="5" xfId="1" applyNumberFormat="1" applyFont="1" applyFill="1" applyBorder="1" applyAlignment="1" applyProtection="1">
      <alignment horizontal="center" wrapText="1"/>
      <protection hidden="1"/>
    </xf>
    <xf numFmtId="0" fontId="12" fillId="5" borderId="3" xfId="1" applyNumberFormat="1" applyFont="1" applyFill="1" applyBorder="1" applyAlignment="1" applyProtection="1">
      <alignment horizontal="center" wrapText="1"/>
      <protection hidden="1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2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4" xfId="1" applyNumberFormat="1" applyFont="1" applyFill="1" applyBorder="1" applyAlignment="1" applyProtection="1">
      <alignment horizontal="center" vertical="top" wrapText="1"/>
      <protection hidden="1"/>
    </xf>
    <xf numFmtId="0" fontId="40" fillId="5" borderId="5" xfId="1" applyNumberFormat="1" applyFont="1" applyFill="1" applyBorder="1" applyAlignment="1" applyProtection="1">
      <alignment horizontal="center" vertical="top" wrapText="1"/>
      <protection hidden="1"/>
    </xf>
    <xf numFmtId="0" fontId="40" fillId="5" borderId="3" xfId="1" applyNumberFormat="1" applyFont="1" applyFill="1" applyBorder="1" applyAlignment="1" applyProtection="1">
      <alignment horizontal="center" vertical="top" wrapText="1"/>
      <protection hidden="1"/>
    </xf>
    <xf numFmtId="0" fontId="2" fillId="6" borderId="16" xfId="0" applyNumberFormat="1" applyFont="1" applyFill="1" applyBorder="1" applyAlignment="1" applyProtection="1">
      <alignment horizontal="center"/>
      <protection hidden="1"/>
    </xf>
    <xf numFmtId="0" fontId="2" fillId="6" borderId="6" xfId="0" applyNumberFormat="1" applyFont="1" applyFill="1" applyBorder="1" applyAlignment="1" applyProtection="1">
      <alignment horizontal="center"/>
      <protection hidden="1"/>
    </xf>
    <xf numFmtId="0" fontId="40" fillId="6" borderId="15" xfId="1" applyNumberFormat="1" applyFont="1" applyFill="1" applyBorder="1" applyAlignment="1" applyProtection="1">
      <alignment horizontal="center" vertical="top"/>
      <protection hidden="1"/>
    </xf>
    <xf numFmtId="0" fontId="40" fillId="6" borderId="9" xfId="1" applyNumberFormat="1" applyFont="1" applyFill="1" applyBorder="1" applyAlignment="1" applyProtection="1">
      <alignment horizontal="center" vertical="top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9" fillId="0" borderId="3" xfId="1" applyNumberFormat="1" applyFont="1" applyFill="1" applyBorder="1" applyAlignment="1" applyProtection="1">
      <alignment horizontal="left" wrapText="1"/>
      <protection locked="0"/>
    </xf>
    <xf numFmtId="0" fontId="9" fillId="0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9" xfId="1" applyNumberFormat="1" applyFont="1" applyFill="1" applyBorder="1" applyAlignment="1" applyProtection="1">
      <alignment horizontal="center" vertical="top"/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2" fillId="2" borderId="6" xfId="1" applyNumberFormat="1" applyFont="1" applyFill="1" applyBorder="1" applyAlignment="1" applyProtection="1">
      <alignment horizontal="center"/>
      <protection hidden="1"/>
    </xf>
    <xf numFmtId="0" fontId="4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40" fillId="6" borderId="9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2" fillId="6" borderId="4" xfId="1" applyNumberFormat="1" applyFont="1" applyFill="1" applyBorder="1" applyAlignment="1" applyProtection="1">
      <alignment horizontal="center" vertical="center"/>
      <protection hidden="1"/>
    </xf>
    <xf numFmtId="0" fontId="12" fillId="6" borderId="5" xfId="1" applyNumberFormat="1" applyFont="1" applyFill="1" applyBorder="1" applyAlignment="1" applyProtection="1">
      <alignment horizontal="center" vertical="center"/>
      <protection hidden="1"/>
    </xf>
    <xf numFmtId="0" fontId="12" fillId="6" borderId="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6" xfId="1" applyNumberFormat="1" applyFont="1" applyFill="1" applyBorder="1" applyAlignment="1" applyProtection="1">
      <alignment horizontal="center"/>
      <protection hidden="1"/>
    </xf>
    <xf numFmtId="0" fontId="12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/>
      <protection hidden="1"/>
    </xf>
    <xf numFmtId="0" fontId="2" fillId="6" borderId="4" xfId="1" applyNumberFormat="1" applyFont="1" applyFill="1" applyBorder="1" applyAlignment="1" applyProtection="1">
      <alignment horizontal="center" wrapText="1"/>
      <protection hidden="1"/>
    </xf>
    <xf numFmtId="0" fontId="2" fillId="6" borderId="5" xfId="1" applyNumberFormat="1" applyFont="1" applyFill="1" applyBorder="1" applyAlignment="1" applyProtection="1">
      <alignment horizontal="center" wrapText="1"/>
      <protection hidden="1"/>
    </xf>
    <xf numFmtId="0" fontId="2" fillId="6" borderId="9" xfId="1" applyNumberFormat="1" applyFont="1" applyFill="1" applyBorder="1" applyAlignment="1" applyProtection="1">
      <alignment horizontal="center" wrapText="1"/>
      <protection hidden="1"/>
    </xf>
    <xf numFmtId="0" fontId="2" fillId="6" borderId="3" xfId="1" applyNumberFormat="1" applyFont="1" applyFill="1" applyBorder="1" applyAlignment="1" applyProtection="1">
      <alignment horizontal="center" wrapText="1"/>
      <protection hidden="1"/>
    </xf>
    <xf numFmtId="0" fontId="2" fillId="6" borderId="16" xfId="1" applyNumberFormat="1" applyFont="1" applyFill="1" applyBorder="1" applyAlignment="1" applyProtection="1">
      <alignment horizontal="center" wrapText="1"/>
      <protection hidden="1"/>
    </xf>
    <xf numFmtId="0" fontId="2" fillId="6" borderId="6" xfId="1" applyNumberFormat="1" applyFont="1" applyFill="1" applyBorder="1" applyAlignment="1" applyProtection="1">
      <alignment horizontal="center" wrapText="1"/>
      <protection hidden="1"/>
    </xf>
    <xf numFmtId="168" fontId="2" fillId="6" borderId="6" xfId="1" applyNumberFormat="1" applyFont="1" applyFill="1" applyBorder="1" applyAlignment="1" applyProtection="1">
      <alignment horizontal="center" wrapText="1"/>
      <protection hidden="1"/>
    </xf>
    <xf numFmtId="168" fontId="2" fillId="6" borderId="11" xfId="1" applyNumberFormat="1" applyFont="1" applyFill="1" applyBorder="1" applyAlignment="1" applyProtection="1">
      <alignment horizontal="center" wrapText="1"/>
      <protection hidden="1"/>
    </xf>
    <xf numFmtId="0" fontId="1" fillId="6" borderId="4" xfId="1" applyNumberFormat="1" applyFont="1" applyFill="1" applyBorder="1" applyAlignment="1" applyProtection="1">
      <alignment horizontal="left" vertical="center" wrapText="1"/>
      <protection hidden="1"/>
    </xf>
    <xf numFmtId="0" fontId="1" fillId="6" borderId="5" xfId="1" applyNumberFormat="1" applyFont="1" applyFill="1" applyBorder="1" applyAlignment="1" applyProtection="1">
      <alignment horizontal="left" vertical="center" wrapText="1"/>
      <protection hidden="1"/>
    </xf>
    <xf numFmtId="0" fontId="1" fillId="6" borderId="3" xfId="1" applyNumberFormat="1" applyFont="1" applyFill="1" applyBorder="1" applyAlignment="1" applyProtection="1">
      <alignment horizontal="left" vertical="center" wrapText="1"/>
      <protection hidden="1"/>
    </xf>
    <xf numFmtId="0" fontId="1" fillId="6" borderId="1" xfId="1" applyNumberFormat="1" applyFont="1" applyFill="1" applyBorder="1" applyAlignment="1" applyProtection="1">
      <alignment horizontal="left" vertical="center" wrapText="1"/>
      <protection hidden="1"/>
    </xf>
    <xf numFmtId="0" fontId="2" fillId="6" borderId="4" xfId="1" applyNumberFormat="1" applyFont="1" applyFill="1" applyBorder="1" applyAlignment="1" applyProtection="1">
      <alignment horizontal="left" vertical="center" wrapText="1"/>
      <protection hidden="1"/>
    </xf>
    <xf numFmtId="0" fontId="2" fillId="6" borderId="5" xfId="1" applyNumberFormat="1" applyFont="1" applyFill="1" applyBorder="1" applyAlignment="1" applyProtection="1">
      <alignment horizontal="left" vertical="center" wrapText="1"/>
      <protection hidden="1"/>
    </xf>
    <xf numFmtId="0" fontId="2" fillId="6" borderId="3" xfId="1" applyNumberFormat="1" applyFont="1" applyFill="1" applyBorder="1" applyAlignment="1" applyProtection="1">
      <alignment horizontal="left" vertical="center" wrapText="1"/>
      <protection hidden="1"/>
    </xf>
    <xf numFmtId="0" fontId="2" fillId="6" borderId="15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15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1" xfId="1" applyNumberFormat="1" applyFont="1" applyFill="1" applyBorder="1" applyAlignment="1" applyProtection="1">
      <alignment horizont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 wrapText="1"/>
      <protection hidden="1"/>
    </xf>
    <xf numFmtId="0" fontId="2" fillId="6" borderId="16" xfId="1" applyNumberFormat="1" applyFont="1" applyFill="1" applyBorder="1" applyAlignment="1" applyProtection="1">
      <alignment horizontal="center"/>
      <protection hidden="1"/>
    </xf>
    <xf numFmtId="0" fontId="2" fillId="6" borderId="6" xfId="1" applyNumberFormat="1" applyFont="1" applyFill="1" applyBorder="1" applyAlignment="1" applyProtection="1">
      <alignment horizontal="center"/>
      <protection hidden="1"/>
    </xf>
    <xf numFmtId="0" fontId="2" fillId="6" borderId="11" xfId="1" applyNumberFormat="1" applyFont="1" applyFill="1" applyBorder="1" applyAlignment="1" applyProtection="1">
      <alignment horizontal="center"/>
      <protection hidden="1"/>
    </xf>
    <xf numFmtId="0" fontId="40" fillId="6" borderId="4" xfId="1" applyNumberFormat="1" applyFont="1" applyFill="1" applyBorder="1" applyAlignment="1" applyProtection="1">
      <alignment horizontal="center" vertical="top" wrapText="1"/>
      <protection hidden="1"/>
    </xf>
    <xf numFmtId="0" fontId="40" fillId="6" borderId="5" xfId="1" applyNumberFormat="1" applyFont="1" applyFill="1" applyBorder="1" applyAlignment="1" applyProtection="1">
      <alignment horizontal="center" vertical="top" wrapText="1"/>
      <protection hidden="1"/>
    </xf>
    <xf numFmtId="0" fontId="40" fillId="6" borderId="3" xfId="1" applyNumberFormat="1" applyFont="1" applyFill="1" applyBorder="1" applyAlignment="1" applyProtection="1">
      <alignment horizontal="center" vertical="top" wrapText="1"/>
      <protection hidden="1"/>
    </xf>
    <xf numFmtId="0" fontId="3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3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9" fillId="6" borderId="4" xfId="1" applyNumberFormat="1" applyFont="1" applyFill="1" applyBorder="1" applyAlignment="1" applyProtection="1">
      <alignment horizontal="center" vertical="top" wrapText="1"/>
      <protection hidden="1"/>
    </xf>
    <xf numFmtId="0" fontId="9" fillId="6" borderId="5" xfId="1" applyNumberFormat="1" applyFont="1" applyFill="1" applyBorder="1" applyAlignment="1" applyProtection="1">
      <alignment horizontal="center" vertical="top" wrapText="1"/>
      <protection hidden="1"/>
    </xf>
    <xf numFmtId="0" fontId="9" fillId="6" borderId="3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7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Border="1" applyAlignment="1" applyProtection="1">
      <alignment horizontal="left" wrapText="1"/>
      <protection hidden="1"/>
    </xf>
    <xf numFmtId="0" fontId="5" fillId="2" borderId="6" xfId="1" applyNumberFormat="1" applyFont="1" applyFill="1" applyBorder="1" applyAlignment="1" applyProtection="1">
      <alignment horizontal="left" wrapText="1"/>
      <protection hidden="1"/>
    </xf>
    <xf numFmtId="0" fontId="2" fillId="2" borderId="6" xfId="1" applyNumberFormat="1" applyFont="1" applyFill="1" applyBorder="1" applyAlignment="1" applyProtection="1">
      <alignment horizontal="center" wrapText="1"/>
      <protection hidden="1"/>
    </xf>
    <xf numFmtId="0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1" applyNumberFormat="1" applyFont="1" applyFill="1" applyBorder="1" applyAlignment="1" applyProtection="1">
      <alignment horizontal="center" vertical="top" wrapText="1"/>
      <protection hidden="1"/>
    </xf>
    <xf numFmtId="0" fontId="6" fillId="6" borderId="7" xfId="1" applyNumberFormat="1" applyFont="1" applyFill="1" applyBorder="1" applyAlignment="1" applyProtection="1">
      <alignment horizontal="center" vertical="top" wrapText="1"/>
      <protection hidden="1"/>
    </xf>
    <xf numFmtId="0" fontId="6" fillId="6" borderId="15" xfId="1" applyNumberFormat="1" applyFont="1" applyFill="1" applyBorder="1" applyAlignment="1" applyProtection="1">
      <alignment horizontal="center" vertical="top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1" xfId="1" applyNumberFormat="1" applyFont="1" applyFill="1" applyBorder="1" applyAlignment="1" applyProtection="1">
      <alignment horizontal="center" vertical="center" wrapText="1"/>
      <protection hidden="1"/>
    </xf>
    <xf numFmtId="168" fontId="12" fillId="6" borderId="6" xfId="1" applyNumberFormat="1" applyFont="1" applyFill="1" applyBorder="1" applyAlignment="1" applyProtection="1">
      <alignment horizontal="center" wrapText="1"/>
      <protection hidden="1"/>
    </xf>
    <xf numFmtId="168" fontId="12" fillId="6" borderId="11" xfId="1" applyNumberFormat="1" applyFont="1" applyFill="1" applyBorder="1" applyAlignment="1" applyProtection="1">
      <alignment horizontal="center" wrapText="1"/>
      <protection hidden="1"/>
    </xf>
    <xf numFmtId="0" fontId="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1" applyNumberFormat="1" applyFont="1" applyFill="1" applyBorder="1" applyAlignment="1" applyProtection="1">
      <alignment horizontal="center" vertical="center"/>
      <protection hidden="1"/>
    </xf>
    <xf numFmtId="0" fontId="4" fillId="6" borderId="3" xfId="1" applyNumberFormat="1" applyFont="1" applyFill="1" applyBorder="1" applyAlignment="1" applyProtection="1">
      <alignment horizontal="center" vertical="center"/>
      <protection hidden="1"/>
    </xf>
    <xf numFmtId="0" fontId="3" fillId="6" borderId="1" xfId="1" applyNumberFormat="1" applyFont="1" applyFill="1" applyBorder="1" applyAlignment="1" applyProtection="1">
      <alignment horizontal="left" vertical="center" wrapText="1"/>
      <protection hidden="1"/>
    </xf>
    <xf numFmtId="0" fontId="3" fillId="6" borderId="4" xfId="1" applyNumberFormat="1" applyFont="1" applyFill="1" applyBorder="1" applyAlignment="1" applyProtection="1">
      <alignment horizontal="left" vertical="center" wrapText="1"/>
      <protection hidden="1"/>
    </xf>
    <xf numFmtId="0" fontId="3" fillId="6" borderId="5" xfId="1" applyNumberFormat="1" applyFont="1" applyFill="1" applyBorder="1" applyAlignment="1" applyProtection="1">
      <alignment horizontal="left" vertical="center" wrapText="1"/>
      <protection hidden="1"/>
    </xf>
    <xf numFmtId="0" fontId="3" fillId="6" borderId="3" xfId="1" applyNumberFormat="1" applyFont="1" applyFill="1" applyBorder="1" applyAlignment="1" applyProtection="1">
      <alignment horizontal="left" vertical="center" wrapText="1"/>
      <protection hidden="1"/>
    </xf>
    <xf numFmtId="0" fontId="41" fillId="6" borderId="15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9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10" xfId="1" applyNumberFormat="1" applyFont="1" applyFill="1" applyBorder="1" applyAlignment="1" applyProtection="1">
      <alignment horizontal="justify" vertical="top" wrapText="1"/>
      <protection hidden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6" xfId="1" applyNumberFormat="1" applyFont="1" applyBorder="1" applyAlignment="1" applyProtection="1">
      <alignment horizontal="center" wrapText="1"/>
      <protection locked="0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7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" wrapText="1"/>
      <protection locked="0"/>
    </xf>
    <xf numFmtId="0" fontId="12" fillId="0" borderId="6" xfId="1" applyNumberFormat="1" applyFont="1" applyFill="1" applyBorder="1" applyAlignment="1" applyProtection="1">
      <alignment horizontal="center" wrapText="1"/>
      <protection locked="0"/>
    </xf>
    <xf numFmtId="0" fontId="1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" fillId="5" borderId="6" xfId="1" applyNumberFormat="1" applyFont="1" applyFill="1" applyBorder="1" applyAlignment="1" applyProtection="1">
      <alignment horizontal="center" vertical="top" wrapText="1"/>
      <protection hidden="1"/>
    </xf>
    <xf numFmtId="0" fontId="3" fillId="5" borderId="11" xfId="1" applyNumberFormat="1" applyFont="1" applyFill="1" applyBorder="1" applyAlignment="1" applyProtection="1">
      <alignment horizontal="center" vertical="top" wrapText="1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/>
      <protection hidden="1"/>
    </xf>
    <xf numFmtId="0" fontId="8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9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3" xfId="1" applyNumberFormat="1" applyFont="1" applyFill="1" applyBorder="1" applyAlignment="1" applyProtection="1">
      <alignment horizont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top" wrapText="1"/>
      <protection locked="0" hidden="1"/>
    </xf>
    <xf numFmtId="0" fontId="49" fillId="0" borderId="0" xfId="1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1" applyNumberFormat="1" applyFont="1" applyFill="1" applyBorder="1" applyAlignment="1" applyProtection="1">
      <alignment horizontal="right" vertical="center"/>
      <protection locked="0" hidden="1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1" applyNumberFormat="1" applyFont="1" applyFill="1" applyBorder="1" applyAlignment="1" applyProtection="1">
      <alignment horizontal="center"/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2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4" xfId="1" applyNumberFormat="1" applyFont="1" applyFill="1" applyBorder="1" applyAlignment="1" applyProtection="1">
      <alignment horizontal="center" vertical="justify"/>
      <protection hidden="1"/>
    </xf>
    <xf numFmtId="0" fontId="12" fillId="6" borderId="5" xfId="1" applyNumberFormat="1" applyFont="1" applyFill="1" applyBorder="1" applyAlignment="1" applyProtection="1">
      <alignment horizontal="center" vertical="justify"/>
      <protection hidden="1"/>
    </xf>
    <xf numFmtId="0" fontId="12" fillId="6" borderId="3" xfId="1" applyNumberFormat="1" applyFont="1" applyFill="1" applyBorder="1" applyAlignment="1" applyProtection="1">
      <alignment horizontal="center" vertical="justify"/>
      <protection hidden="1"/>
    </xf>
    <xf numFmtId="0" fontId="23" fillId="0" borderId="5" xfId="1" applyNumberFormat="1" applyFont="1" applyFill="1" applyBorder="1" applyAlignment="1" applyProtection="1">
      <alignment horizontal="left" vertical="top" wrapText="1"/>
      <protection locked="0"/>
    </xf>
    <xf numFmtId="0" fontId="23" fillId="0" borderId="3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1" applyNumberFormat="1" applyFont="1" applyFill="1" applyAlignment="1" applyProtection="1">
      <protection locked="0"/>
    </xf>
    <xf numFmtId="0" fontId="0" fillId="0" borderId="6" xfId="1" applyNumberFormat="1" applyFont="1" applyFill="1" applyBorder="1" applyAlignment="1" applyProtection="1">
      <protection locked="0"/>
    </xf>
    <xf numFmtId="0" fontId="23" fillId="0" borderId="5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4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40" fillId="5" borderId="9" xfId="1" applyNumberFormat="1" applyFont="1" applyFill="1" applyBorder="1" applyAlignment="1" applyProtection="1">
      <alignment horizontal="center" vertical="top" wrapText="1"/>
      <protection hidden="1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40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1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2" fillId="5" borderId="6" xfId="1" applyNumberFormat="1" applyFont="1" applyFill="1" applyBorder="1" applyAlignment="1" applyProtection="1">
      <alignment horizontal="center" wrapText="1"/>
      <protection hidden="1"/>
    </xf>
    <xf numFmtId="168" fontId="2" fillId="5" borderId="11" xfId="1" applyNumberFormat="1" applyFont="1" applyFill="1" applyBorder="1" applyAlignment="1" applyProtection="1">
      <alignment horizontal="center" wrapText="1"/>
      <protection hidden="1"/>
    </xf>
    <xf numFmtId="0" fontId="40" fillId="5" borderId="10" xfId="1" applyNumberFormat="1" applyFont="1" applyFill="1" applyBorder="1" applyAlignment="1" applyProtection="1">
      <alignment horizontal="center" vertical="top" wrapText="1"/>
      <protection hidden="1"/>
    </xf>
    <xf numFmtId="0" fontId="9" fillId="5" borderId="8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4" xfId="1" applyNumberFormat="1" applyFont="1" applyFill="1" applyBorder="1" applyAlignment="1" applyProtection="1">
      <alignment horizontal="center" wrapText="1"/>
      <protection hidden="1"/>
    </xf>
    <xf numFmtId="0" fontId="9" fillId="5" borderId="5" xfId="1" applyNumberFormat="1" applyFont="1" applyFill="1" applyBorder="1" applyAlignment="1" applyProtection="1">
      <alignment horizontal="center" wrapText="1"/>
      <protection hidden="1"/>
    </xf>
    <xf numFmtId="0" fontId="9" fillId="5" borderId="3" xfId="1" applyNumberFormat="1" applyFont="1" applyFill="1" applyBorder="1" applyAlignment="1" applyProtection="1">
      <alignment horizont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/>
      <protection hidden="1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2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 readingOrder="1"/>
      <protection hidden="1"/>
    </xf>
    <xf numFmtId="0" fontId="23" fillId="5" borderId="4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7" xfId="1" applyNumberFormat="1" applyFont="1" applyFill="1" applyBorder="1" applyAlignment="1" applyProtection="1">
      <alignment horizont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/>
      <protection hidden="1"/>
    </xf>
    <xf numFmtId="0" fontId="7" fillId="5" borderId="11" xfId="1" applyNumberFormat="1" applyFont="1" applyFill="1" applyBorder="1" applyAlignment="1" applyProtection="1">
      <alignment horizontal="center" vertical="top"/>
      <protection hidden="1"/>
    </xf>
    <xf numFmtId="164" fontId="2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12" fillId="5" borderId="6" xfId="1" applyNumberFormat="1" applyFont="1" applyFill="1" applyBorder="1" applyAlignment="1" applyProtection="1">
      <alignment horizontal="left" wrapText="1"/>
      <protection hidden="1"/>
    </xf>
    <xf numFmtId="0" fontId="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22" fontId="7" fillId="2" borderId="0" xfId="1" applyNumberFormat="1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9" fillId="5" borderId="9" xfId="1" applyNumberFormat="1" applyFont="1" applyFill="1" applyBorder="1" applyAlignment="1" applyProtection="1">
      <alignment horizontal="center" vertical="top" wrapText="1"/>
      <protection hidden="1"/>
    </xf>
    <xf numFmtId="0" fontId="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8" fillId="5" borderId="9" xfId="1" applyNumberFormat="1" applyFont="1" applyFill="1" applyBorder="1" applyAlignment="1" applyProtection="1">
      <alignment horizontal="center" wrapText="1"/>
      <protection hidden="1"/>
    </xf>
    <xf numFmtId="0" fontId="8" fillId="5" borderId="10" xfId="1" applyNumberFormat="1" applyFont="1" applyFill="1" applyBorder="1" applyAlignment="1" applyProtection="1">
      <alignment horizontal="center" wrapText="1"/>
      <protection hidden="1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  <xf numFmtId="2" fontId="12" fillId="5" borderId="0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1</xdr:row>
      <xdr:rowOff>11204</xdr:rowOff>
    </xdr:from>
    <xdr:to>
      <xdr:col>4</xdr:col>
      <xdr:colOff>1154204</xdr:colOff>
      <xdr:row>1</xdr:row>
      <xdr:rowOff>683557</xdr:rowOff>
    </xdr:to>
    <xdr:pic>
      <xdr:nvPicPr>
        <xdr:cNvPr id="3" name="Imagen 10" descr="cid:image001.png@01D4A8E3.3123CF6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" y="44822"/>
          <a:ext cx="4403911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28575</xdr:rowOff>
    </xdr:from>
    <xdr:to>
      <xdr:col>3</xdr:col>
      <xdr:colOff>166686</xdr:colOff>
      <xdr:row>2</xdr:row>
      <xdr:rowOff>0</xdr:rowOff>
    </xdr:to>
    <xdr:pic>
      <xdr:nvPicPr>
        <xdr:cNvPr id="2053" name="Imagen 10" descr="cid:image001.png@01D4A8E3.3123CF6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" y="64294"/>
          <a:ext cx="440769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RhNet\Archivos%20Planos%20de%20Resultados_1\FORMATOS%202014\EAD2011Vobo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52"/>
  <sheetViews>
    <sheetView showGridLines="0" zoomScale="85" zoomScaleNormal="85" zoomScaleSheetLayoutView="50" workbookViewId="0"/>
  </sheetViews>
  <sheetFormatPr baseColWidth="10" defaultColWidth="0" defaultRowHeight="22.5" customHeight="1" zeroHeight="1" x14ac:dyDescent="0.2"/>
  <cols>
    <col min="1" max="1" width="1.7109375" customWidth="1"/>
    <col min="2" max="2" width="16.85546875" customWidth="1"/>
    <col min="3" max="3" width="18" customWidth="1"/>
    <col min="4" max="4" width="14.140625" customWidth="1"/>
    <col min="5" max="5" width="18.42578125" customWidth="1"/>
    <col min="6" max="6" width="8.28515625" customWidth="1"/>
    <col min="7" max="7" width="25.28515625" customWidth="1"/>
    <col min="8" max="8" width="24.85546875" customWidth="1"/>
    <col min="9" max="9" width="26.85546875" customWidth="1"/>
    <col min="10" max="10" width="25.42578125" customWidth="1"/>
    <col min="11" max="11" width="17.140625" customWidth="1"/>
    <col min="12" max="12" width="4" customWidth="1"/>
    <col min="13" max="16384" width="13.42578125" hidden="1"/>
  </cols>
  <sheetData>
    <row r="1" spans="1:12" ht="3" customHeight="1" x14ac:dyDescent="0.2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55.5" customHeight="1" x14ac:dyDescent="0.2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s="384" customFormat="1" ht="3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384" customFormat="1" ht="27.75" customHeight="1" x14ac:dyDescent="0.2">
      <c r="A4" s="27"/>
      <c r="B4" s="452" t="s">
        <v>193</v>
      </c>
      <c r="C4" s="453"/>
      <c r="D4" s="453"/>
      <c r="E4" s="453"/>
      <c r="F4" s="453"/>
      <c r="G4" s="453"/>
      <c r="H4" s="453"/>
      <c r="I4" s="453"/>
      <c r="J4" s="453"/>
      <c r="K4" s="454"/>
      <c r="L4" s="26"/>
    </row>
    <row r="5" spans="1:12" s="384" customFormat="1" ht="3" customHeight="1" x14ac:dyDescent="0.2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26"/>
    </row>
    <row r="6" spans="1:12" s="384" customFormat="1" ht="39.75" customHeight="1" x14ac:dyDescent="0.2">
      <c r="A6" s="26"/>
      <c r="B6" s="455"/>
      <c r="C6" s="456"/>
      <c r="D6" s="456"/>
      <c r="E6" s="456"/>
      <c r="F6" s="149"/>
      <c r="G6" s="290"/>
      <c r="H6" s="150"/>
      <c r="I6" s="83"/>
      <c r="J6" s="150"/>
      <c r="K6" s="84"/>
      <c r="L6" s="26"/>
    </row>
    <row r="7" spans="1:12" s="384" customFormat="1" ht="9.75" customHeight="1" x14ac:dyDescent="0.2">
      <c r="A7" s="26"/>
      <c r="B7" s="457" t="s">
        <v>112</v>
      </c>
      <c r="C7" s="458"/>
      <c r="D7" s="458"/>
      <c r="E7" s="458"/>
      <c r="F7" s="145"/>
      <c r="G7" s="146" t="s">
        <v>113</v>
      </c>
      <c r="H7" s="147"/>
      <c r="I7" s="146" t="s">
        <v>114</v>
      </c>
      <c r="J7" s="147"/>
      <c r="K7" s="148" t="s">
        <v>229</v>
      </c>
      <c r="L7" s="26"/>
    </row>
    <row r="8" spans="1:12" s="384" customFormat="1" ht="46.5" customHeight="1" x14ac:dyDescent="0.2">
      <c r="A8" s="26"/>
      <c r="B8" s="411"/>
      <c r="C8" s="412"/>
      <c r="D8" s="412"/>
      <c r="E8" s="412"/>
      <c r="F8" s="412"/>
      <c r="G8" s="412"/>
      <c r="H8" s="403"/>
      <c r="I8" s="463"/>
      <c r="J8" s="463"/>
      <c r="K8" s="464"/>
      <c r="L8" s="26"/>
    </row>
    <row r="9" spans="1:12" s="384" customFormat="1" ht="12.75" customHeight="1" x14ac:dyDescent="0.2">
      <c r="A9" s="26"/>
      <c r="B9" s="413" t="s">
        <v>115</v>
      </c>
      <c r="C9" s="414"/>
      <c r="D9" s="414"/>
      <c r="E9" s="414"/>
      <c r="F9" s="414"/>
      <c r="G9" s="414"/>
      <c r="H9" s="402"/>
      <c r="I9" s="500" t="s">
        <v>116</v>
      </c>
      <c r="J9" s="500"/>
      <c r="K9" s="501"/>
      <c r="L9" s="32"/>
    </row>
    <row r="10" spans="1:12" s="384" customFormat="1" ht="26.25" customHeight="1" x14ac:dyDescent="0.2">
      <c r="A10" s="26"/>
      <c r="B10" s="462"/>
      <c r="C10" s="463"/>
      <c r="D10" s="463"/>
      <c r="E10" s="463"/>
      <c r="F10" s="463"/>
      <c r="G10" s="463"/>
      <c r="H10" s="463"/>
      <c r="I10" s="463"/>
      <c r="J10" s="463"/>
      <c r="K10" s="464"/>
      <c r="L10" s="26"/>
    </row>
    <row r="11" spans="1:12" s="384" customFormat="1" ht="12.75" customHeight="1" x14ac:dyDescent="0.2">
      <c r="A11" s="26"/>
      <c r="B11" s="465" t="s">
        <v>159</v>
      </c>
      <c r="C11" s="466"/>
      <c r="D11" s="466"/>
      <c r="E11" s="466"/>
      <c r="F11" s="466"/>
      <c r="G11" s="466"/>
      <c r="H11" s="466"/>
      <c r="I11" s="466"/>
      <c r="J11" s="466"/>
      <c r="K11" s="467"/>
      <c r="L11" s="26"/>
    </row>
    <row r="12" spans="1:12" s="384" customFormat="1" ht="26.45" customHeight="1" x14ac:dyDescent="0.2">
      <c r="A12" s="26"/>
      <c r="B12" s="468"/>
      <c r="C12" s="469"/>
      <c r="D12" s="469"/>
      <c r="E12" s="469"/>
      <c r="F12" s="469"/>
      <c r="G12" s="469"/>
      <c r="H12" s="469"/>
      <c r="I12" s="469"/>
      <c r="J12" s="469"/>
      <c r="K12" s="470"/>
      <c r="L12" s="26"/>
    </row>
    <row r="13" spans="1:12" s="384" customFormat="1" ht="12.75" customHeight="1" x14ac:dyDescent="0.2">
      <c r="A13" s="26"/>
      <c r="B13" s="471" t="s">
        <v>117</v>
      </c>
      <c r="C13" s="472"/>
      <c r="D13" s="472"/>
      <c r="E13" s="472"/>
      <c r="F13" s="472"/>
      <c r="G13" s="472"/>
      <c r="H13" s="472"/>
      <c r="I13" s="472"/>
      <c r="J13" s="472"/>
      <c r="K13" s="473"/>
      <c r="L13" s="26"/>
    </row>
    <row r="14" spans="1:12" s="384" customFormat="1" ht="2.4500000000000002" customHeight="1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s="384" customFormat="1" ht="24.75" customHeight="1" x14ac:dyDescent="0.2">
      <c r="A15" s="26"/>
      <c r="B15" s="440" t="s">
        <v>107</v>
      </c>
      <c r="C15" s="441"/>
      <c r="D15" s="441"/>
      <c r="E15" s="441"/>
      <c r="F15" s="442"/>
      <c r="G15" s="434" t="s">
        <v>17</v>
      </c>
      <c r="H15" s="435"/>
      <c r="I15" s="435"/>
      <c r="J15" s="435"/>
      <c r="K15" s="436"/>
      <c r="L15" s="26"/>
    </row>
    <row r="16" spans="1:12" s="384" customFormat="1" ht="24.75" customHeight="1" x14ac:dyDescent="0.2">
      <c r="A16" s="26"/>
      <c r="B16" s="443"/>
      <c r="C16" s="444"/>
      <c r="D16" s="444"/>
      <c r="E16" s="444"/>
      <c r="F16" s="445"/>
      <c r="G16" s="141" t="s">
        <v>118</v>
      </c>
      <c r="H16" s="141" t="s">
        <v>13</v>
      </c>
      <c r="I16" s="141" t="s">
        <v>119</v>
      </c>
      <c r="J16" s="141" t="s">
        <v>120</v>
      </c>
      <c r="K16" s="432" t="s">
        <v>49</v>
      </c>
      <c r="L16" s="26"/>
    </row>
    <row r="17" spans="1:12" s="384" customFormat="1" ht="121.5" customHeight="1" x14ac:dyDescent="0.2">
      <c r="A17" s="26"/>
      <c r="B17" s="446"/>
      <c r="C17" s="447"/>
      <c r="D17" s="447"/>
      <c r="E17" s="447"/>
      <c r="F17" s="447"/>
      <c r="G17" s="142" t="s">
        <v>124</v>
      </c>
      <c r="H17" s="396"/>
      <c r="I17" s="396"/>
      <c r="J17" s="396"/>
      <c r="K17" s="433"/>
      <c r="L17" s="26"/>
    </row>
    <row r="18" spans="1:12" s="384" customFormat="1" ht="25.5" customHeight="1" x14ac:dyDescent="0.2">
      <c r="A18" s="26"/>
      <c r="B18" s="419" t="s">
        <v>15</v>
      </c>
      <c r="C18" s="420"/>
      <c r="D18" s="397"/>
      <c r="E18" s="143" t="s">
        <v>16</v>
      </c>
      <c r="F18" s="18"/>
      <c r="G18" s="8"/>
      <c r="H18" s="8"/>
      <c r="I18" s="8"/>
      <c r="J18" s="8"/>
      <c r="K18" s="8"/>
      <c r="L18" s="26"/>
    </row>
    <row r="19" spans="1:12" s="384" customFormat="1" ht="24.75" customHeight="1" x14ac:dyDescent="0.2">
      <c r="A19" s="26"/>
      <c r="B19" s="426" t="s">
        <v>108</v>
      </c>
      <c r="C19" s="427"/>
      <c r="D19" s="427"/>
      <c r="E19" s="427"/>
      <c r="F19" s="428"/>
      <c r="G19" s="434" t="s">
        <v>17</v>
      </c>
      <c r="H19" s="435"/>
      <c r="I19" s="435"/>
      <c r="J19" s="435"/>
      <c r="K19" s="436"/>
      <c r="L19" s="26"/>
    </row>
    <row r="20" spans="1:12" s="384" customFormat="1" ht="24.75" customHeight="1" x14ac:dyDescent="0.2">
      <c r="A20" s="26"/>
      <c r="B20" s="437"/>
      <c r="C20" s="438"/>
      <c r="D20" s="438"/>
      <c r="E20" s="438"/>
      <c r="F20" s="439"/>
      <c r="G20" s="141" t="s">
        <v>118</v>
      </c>
      <c r="H20" s="141" t="s">
        <v>13</v>
      </c>
      <c r="I20" s="141" t="s">
        <v>119</v>
      </c>
      <c r="J20" s="141" t="s">
        <v>120</v>
      </c>
      <c r="K20" s="432" t="s">
        <v>49</v>
      </c>
      <c r="L20" s="26"/>
    </row>
    <row r="21" spans="1:12" s="384" customFormat="1" ht="123.95" customHeight="1" x14ac:dyDescent="0.2">
      <c r="A21" s="26"/>
      <c r="B21" s="418"/>
      <c r="C21" s="418"/>
      <c r="D21" s="418"/>
      <c r="E21" s="418"/>
      <c r="F21" s="418"/>
      <c r="G21" s="142"/>
      <c r="H21" s="17"/>
      <c r="I21" s="17"/>
      <c r="J21" s="17"/>
      <c r="K21" s="433"/>
      <c r="L21" s="26"/>
    </row>
    <row r="22" spans="1:12" s="384" customFormat="1" ht="25.5" customHeight="1" x14ac:dyDescent="0.2">
      <c r="A22" s="26"/>
      <c r="B22" s="419" t="s">
        <v>15</v>
      </c>
      <c r="C22" s="420"/>
      <c r="D22" s="4"/>
      <c r="E22" s="143" t="s">
        <v>16</v>
      </c>
      <c r="F22" s="18"/>
      <c r="G22" s="2"/>
      <c r="H22" s="2"/>
      <c r="I22" s="2"/>
      <c r="J22" s="2"/>
      <c r="K22" s="2"/>
      <c r="L22" s="26"/>
    </row>
    <row r="23" spans="1:12" s="384" customFormat="1" ht="24.75" customHeight="1" x14ac:dyDescent="0.2">
      <c r="A23" s="26"/>
      <c r="B23" s="426" t="s">
        <v>109</v>
      </c>
      <c r="C23" s="427"/>
      <c r="D23" s="427"/>
      <c r="E23" s="427"/>
      <c r="F23" s="428"/>
      <c r="G23" s="434" t="s">
        <v>17</v>
      </c>
      <c r="H23" s="435"/>
      <c r="I23" s="435"/>
      <c r="J23" s="435"/>
      <c r="K23" s="436"/>
      <c r="L23" s="26"/>
    </row>
    <row r="24" spans="1:12" s="384" customFormat="1" ht="24.75" customHeight="1" x14ac:dyDescent="0.2">
      <c r="A24" s="26"/>
      <c r="B24" s="437"/>
      <c r="C24" s="438"/>
      <c r="D24" s="438"/>
      <c r="E24" s="438"/>
      <c r="F24" s="439"/>
      <c r="G24" s="141" t="s">
        <v>118</v>
      </c>
      <c r="H24" s="141" t="s">
        <v>13</v>
      </c>
      <c r="I24" s="141" t="s">
        <v>119</v>
      </c>
      <c r="J24" s="141" t="s">
        <v>120</v>
      </c>
      <c r="K24" s="432" t="s">
        <v>49</v>
      </c>
      <c r="L24" s="26"/>
    </row>
    <row r="25" spans="1:12" s="384" customFormat="1" ht="123.95" customHeight="1" x14ac:dyDescent="0.2">
      <c r="A25" s="26"/>
      <c r="B25" s="418"/>
      <c r="C25" s="418"/>
      <c r="D25" s="418"/>
      <c r="E25" s="418"/>
      <c r="F25" s="418"/>
      <c r="G25" s="142" t="s">
        <v>124</v>
      </c>
      <c r="H25" s="17"/>
      <c r="I25" s="17"/>
      <c r="J25" s="17"/>
      <c r="K25" s="433"/>
      <c r="L25" s="26"/>
    </row>
    <row r="26" spans="1:12" s="384" customFormat="1" ht="25.5" customHeight="1" x14ac:dyDescent="0.2">
      <c r="A26" s="26"/>
      <c r="B26" s="419" t="s">
        <v>15</v>
      </c>
      <c r="C26" s="420"/>
      <c r="D26" s="4"/>
      <c r="E26" s="143" t="s">
        <v>16</v>
      </c>
      <c r="F26" s="18"/>
      <c r="G26" s="2"/>
      <c r="H26" s="2"/>
      <c r="I26" s="2"/>
      <c r="J26" s="2"/>
      <c r="K26" s="2"/>
      <c r="L26" s="26"/>
    </row>
    <row r="27" spans="1:12" s="384" customFormat="1" ht="24.75" customHeight="1" x14ac:dyDescent="0.2">
      <c r="A27" s="26"/>
      <c r="B27" s="426" t="s">
        <v>110</v>
      </c>
      <c r="C27" s="427"/>
      <c r="D27" s="427"/>
      <c r="E27" s="427"/>
      <c r="F27" s="428"/>
      <c r="G27" s="434" t="s">
        <v>17</v>
      </c>
      <c r="H27" s="435"/>
      <c r="I27" s="435"/>
      <c r="J27" s="435"/>
      <c r="K27" s="436"/>
      <c r="L27" s="26"/>
    </row>
    <row r="28" spans="1:12" s="384" customFormat="1" ht="24.75" customHeight="1" x14ac:dyDescent="0.2">
      <c r="A28" s="26"/>
      <c r="B28" s="437"/>
      <c r="C28" s="438"/>
      <c r="D28" s="438"/>
      <c r="E28" s="438"/>
      <c r="F28" s="439"/>
      <c r="G28" s="141" t="s">
        <v>118</v>
      </c>
      <c r="H28" s="141" t="s">
        <v>13</v>
      </c>
      <c r="I28" s="141" t="s">
        <v>119</v>
      </c>
      <c r="J28" s="141" t="s">
        <v>120</v>
      </c>
      <c r="K28" s="432" t="s">
        <v>49</v>
      </c>
      <c r="L28" s="26"/>
    </row>
    <row r="29" spans="1:12" s="384" customFormat="1" ht="123.95" customHeight="1" x14ac:dyDescent="0.2">
      <c r="A29" s="26"/>
      <c r="B29" s="418"/>
      <c r="C29" s="418"/>
      <c r="D29" s="418"/>
      <c r="E29" s="418"/>
      <c r="F29" s="418"/>
      <c r="G29" s="142" t="s">
        <v>124</v>
      </c>
      <c r="H29" s="5"/>
      <c r="I29" s="5"/>
      <c r="J29" s="5"/>
      <c r="K29" s="433"/>
      <c r="L29" s="26"/>
    </row>
    <row r="30" spans="1:12" s="384" customFormat="1" ht="25.5" customHeight="1" x14ac:dyDescent="0.2">
      <c r="A30" s="26"/>
      <c r="B30" s="419" t="s">
        <v>15</v>
      </c>
      <c r="C30" s="420"/>
      <c r="D30" s="4"/>
      <c r="E30" s="143" t="s">
        <v>16</v>
      </c>
      <c r="F30" s="18"/>
      <c r="G30" s="2"/>
      <c r="H30" s="2"/>
      <c r="I30" s="2"/>
      <c r="J30" s="2"/>
      <c r="K30" s="2"/>
      <c r="L30" s="26"/>
    </row>
    <row r="31" spans="1:12" s="384" customFormat="1" ht="24.75" customHeight="1" x14ac:dyDescent="0.2">
      <c r="A31" s="29"/>
      <c r="B31" s="426" t="s">
        <v>111</v>
      </c>
      <c r="C31" s="427"/>
      <c r="D31" s="427"/>
      <c r="E31" s="427"/>
      <c r="F31" s="428"/>
      <c r="G31" s="415" t="s">
        <v>17</v>
      </c>
      <c r="H31" s="416"/>
      <c r="I31" s="416"/>
      <c r="J31" s="416"/>
      <c r="K31" s="417"/>
      <c r="L31" s="29"/>
    </row>
    <row r="32" spans="1:12" s="384" customFormat="1" ht="24.75" customHeight="1" x14ac:dyDescent="0.2">
      <c r="A32" s="26"/>
      <c r="B32" s="429"/>
      <c r="C32" s="430"/>
      <c r="D32" s="430"/>
      <c r="E32" s="430"/>
      <c r="F32" s="431"/>
      <c r="G32" s="141" t="s">
        <v>118</v>
      </c>
      <c r="H32" s="141" t="s">
        <v>13</v>
      </c>
      <c r="I32" s="141" t="s">
        <v>119</v>
      </c>
      <c r="J32" s="141" t="s">
        <v>120</v>
      </c>
      <c r="K32" s="432" t="s">
        <v>49</v>
      </c>
      <c r="L32" s="26"/>
    </row>
    <row r="33" spans="1:12" s="384" customFormat="1" ht="123.95" customHeight="1" x14ac:dyDescent="0.2">
      <c r="A33" s="26"/>
      <c r="B33" s="418"/>
      <c r="C33" s="418"/>
      <c r="D33" s="418"/>
      <c r="E33" s="418"/>
      <c r="F33" s="418"/>
      <c r="G33" s="142" t="s">
        <v>124</v>
      </c>
      <c r="H33" s="5"/>
      <c r="I33" s="5"/>
      <c r="J33" s="5"/>
      <c r="K33" s="433"/>
      <c r="L33" s="26"/>
    </row>
    <row r="34" spans="1:12" s="384" customFormat="1" ht="25.5" customHeight="1" x14ac:dyDescent="0.2">
      <c r="A34" s="26"/>
      <c r="B34" s="419" t="s">
        <v>15</v>
      </c>
      <c r="C34" s="420"/>
      <c r="D34" s="4"/>
      <c r="E34" s="143" t="s">
        <v>16</v>
      </c>
      <c r="F34" s="18"/>
      <c r="G34" s="2"/>
      <c r="H34" s="2"/>
      <c r="I34" s="2"/>
      <c r="J34" s="2"/>
      <c r="K34" s="2"/>
      <c r="L34" s="26"/>
    </row>
    <row r="35" spans="1:12" s="384" customFormat="1" ht="24.75" customHeight="1" x14ac:dyDescent="0.2">
      <c r="A35" s="26"/>
      <c r="B35" s="426" t="s">
        <v>212</v>
      </c>
      <c r="C35" s="427"/>
      <c r="D35" s="427"/>
      <c r="E35" s="427"/>
      <c r="F35" s="428"/>
      <c r="G35" s="434" t="s">
        <v>17</v>
      </c>
      <c r="H35" s="435"/>
      <c r="I35" s="435"/>
      <c r="J35" s="435"/>
      <c r="K35" s="436"/>
      <c r="L35" s="26"/>
    </row>
    <row r="36" spans="1:12" s="384" customFormat="1" ht="24.75" customHeight="1" x14ac:dyDescent="0.2">
      <c r="A36" s="26"/>
      <c r="B36" s="437"/>
      <c r="C36" s="438"/>
      <c r="D36" s="438"/>
      <c r="E36" s="438"/>
      <c r="F36" s="439"/>
      <c r="G36" s="141" t="s">
        <v>118</v>
      </c>
      <c r="H36" s="141" t="s">
        <v>13</v>
      </c>
      <c r="I36" s="141" t="s">
        <v>119</v>
      </c>
      <c r="J36" s="141" t="s">
        <v>120</v>
      </c>
      <c r="K36" s="432" t="s">
        <v>49</v>
      </c>
      <c r="L36" s="26"/>
    </row>
    <row r="37" spans="1:12" s="384" customFormat="1" ht="123.95" customHeight="1" x14ac:dyDescent="0.2">
      <c r="A37" s="26"/>
      <c r="B37" s="418"/>
      <c r="C37" s="418"/>
      <c r="D37" s="418"/>
      <c r="E37" s="418"/>
      <c r="F37" s="418"/>
      <c r="G37" s="142" t="s">
        <v>124</v>
      </c>
      <c r="H37" s="5"/>
      <c r="I37" s="5"/>
      <c r="J37" s="5"/>
      <c r="K37" s="433"/>
      <c r="L37" s="26"/>
    </row>
    <row r="38" spans="1:12" s="384" customFormat="1" ht="25.5" customHeight="1" x14ac:dyDescent="0.2">
      <c r="A38" s="26"/>
      <c r="B38" s="419" t="s">
        <v>15</v>
      </c>
      <c r="C38" s="420"/>
      <c r="D38" s="4"/>
      <c r="E38" s="143" t="s">
        <v>16</v>
      </c>
      <c r="F38" s="18"/>
      <c r="G38" s="2"/>
      <c r="H38" s="2"/>
      <c r="I38" s="2"/>
      <c r="J38" s="2"/>
      <c r="K38" s="2"/>
      <c r="L38" s="26"/>
    </row>
    <row r="39" spans="1:12" s="384" customFormat="1" ht="24.75" customHeight="1" x14ac:dyDescent="0.2">
      <c r="A39" s="29"/>
      <c r="B39" s="426" t="s">
        <v>213</v>
      </c>
      <c r="C39" s="427"/>
      <c r="D39" s="427"/>
      <c r="E39" s="427"/>
      <c r="F39" s="428"/>
      <c r="G39" s="415" t="s">
        <v>17</v>
      </c>
      <c r="H39" s="416"/>
      <c r="I39" s="416"/>
      <c r="J39" s="416"/>
      <c r="K39" s="417"/>
      <c r="L39" s="29"/>
    </row>
    <row r="40" spans="1:12" s="384" customFormat="1" ht="24.75" customHeight="1" x14ac:dyDescent="0.2">
      <c r="A40" s="26"/>
      <c r="B40" s="429"/>
      <c r="C40" s="430"/>
      <c r="D40" s="430"/>
      <c r="E40" s="430"/>
      <c r="F40" s="431"/>
      <c r="G40" s="141" t="s">
        <v>118</v>
      </c>
      <c r="H40" s="141" t="s">
        <v>13</v>
      </c>
      <c r="I40" s="141" t="s">
        <v>119</v>
      </c>
      <c r="J40" s="141" t="s">
        <v>120</v>
      </c>
      <c r="K40" s="432" t="s">
        <v>49</v>
      </c>
      <c r="L40" s="26"/>
    </row>
    <row r="41" spans="1:12" s="384" customFormat="1" ht="123.95" customHeight="1" x14ac:dyDescent="0.2">
      <c r="A41" s="26"/>
      <c r="B41" s="418"/>
      <c r="C41" s="418"/>
      <c r="D41" s="418"/>
      <c r="E41" s="418"/>
      <c r="F41" s="418"/>
      <c r="G41" s="142" t="s">
        <v>124</v>
      </c>
      <c r="H41" s="5"/>
      <c r="I41" s="5"/>
      <c r="J41" s="5"/>
      <c r="K41" s="433"/>
      <c r="L41" s="26"/>
    </row>
    <row r="42" spans="1:12" s="384" customFormat="1" ht="25.5" customHeight="1" x14ac:dyDescent="0.2">
      <c r="A42" s="26"/>
      <c r="B42" s="419" t="s">
        <v>15</v>
      </c>
      <c r="C42" s="420"/>
      <c r="D42" s="4"/>
      <c r="E42" s="143" t="s">
        <v>16</v>
      </c>
      <c r="F42" s="18"/>
      <c r="G42" s="2"/>
      <c r="H42" s="2"/>
      <c r="I42" s="2"/>
      <c r="J42" s="2"/>
      <c r="K42" s="2"/>
      <c r="L42" s="26"/>
    </row>
    <row r="43" spans="1:12" s="384" customFormat="1" ht="3" customHeight="1" x14ac:dyDescent="0.2">
      <c r="A43" s="26"/>
      <c r="B43" s="52"/>
      <c r="C43" s="151"/>
      <c r="D43" s="152"/>
      <c r="E43" s="92"/>
      <c r="F43" s="51"/>
      <c r="G43" s="70"/>
      <c r="H43" s="70"/>
      <c r="I43" s="70"/>
      <c r="J43" s="70"/>
      <c r="K43" s="26"/>
      <c r="L43" s="26"/>
    </row>
    <row r="44" spans="1:12" s="384" customFormat="1" ht="21" customHeight="1" x14ac:dyDescent="0.2">
      <c r="A44" s="26"/>
      <c r="B44" s="51" t="s">
        <v>32</v>
      </c>
      <c r="C44" s="477">
        <f>'tablas de calculo'!AA1</f>
        <v>0</v>
      </c>
      <c r="D44" s="478"/>
      <c r="E44" s="53">
        <f>SUM(F18,F22,F26,F38,F42)</f>
        <v>0</v>
      </c>
      <c r="F44" s="421"/>
      <c r="G44" s="422"/>
      <c r="H44" s="422"/>
      <c r="I44" s="45"/>
      <c r="J44" s="45"/>
      <c r="K44" s="45"/>
      <c r="L44" s="26"/>
    </row>
    <row r="45" spans="1:12" s="384" customFormat="1" ht="21" customHeight="1" x14ac:dyDescent="0.2">
      <c r="A45" s="26"/>
      <c r="B45" s="51" t="s">
        <v>33</v>
      </c>
      <c r="C45" s="477">
        <f>'tablas de calculo'!AA2</f>
        <v>0</v>
      </c>
      <c r="D45" s="478"/>
      <c r="E45" s="26"/>
      <c r="F45" s="422"/>
      <c r="G45" s="422"/>
      <c r="H45" s="422"/>
      <c r="I45" s="45"/>
      <c r="J45" s="45"/>
      <c r="K45" s="45"/>
      <c r="L45" s="26"/>
    </row>
    <row r="46" spans="1:12" s="384" customFormat="1" ht="21" customHeight="1" x14ac:dyDescent="0.2">
      <c r="A46" s="26"/>
      <c r="B46" s="51" t="s">
        <v>34</v>
      </c>
      <c r="C46" s="477">
        <f>'tablas de calculo'!AA3</f>
        <v>0</v>
      </c>
      <c r="D46" s="478"/>
      <c r="E46" s="26"/>
      <c r="F46" s="422"/>
      <c r="G46" s="422"/>
      <c r="H46" s="422"/>
      <c r="I46" s="45"/>
      <c r="J46" s="95"/>
      <c r="K46" s="95"/>
      <c r="L46" s="26"/>
    </row>
    <row r="47" spans="1:12" s="384" customFormat="1" ht="21" customHeight="1" x14ac:dyDescent="0.2">
      <c r="A47" s="26"/>
      <c r="B47" s="51" t="s">
        <v>99</v>
      </c>
      <c r="C47" s="477">
        <f>'tablas de calculo'!AA4</f>
        <v>0</v>
      </c>
      <c r="D47" s="478"/>
      <c r="E47" s="48"/>
      <c r="F47" s="485" t="s">
        <v>123</v>
      </c>
      <c r="G47" s="485"/>
      <c r="H47" s="485"/>
      <c r="I47" s="45"/>
      <c r="J47" s="95"/>
      <c r="K47" s="95"/>
      <c r="L47" s="26"/>
    </row>
    <row r="48" spans="1:12" s="384" customFormat="1" ht="21" customHeight="1" x14ac:dyDescent="0.2">
      <c r="A48" s="26"/>
      <c r="B48" s="51" t="s">
        <v>99</v>
      </c>
      <c r="C48" s="477">
        <f>'tablas de calculo'!AA5</f>
        <v>0</v>
      </c>
      <c r="D48" s="478"/>
      <c r="E48" s="48"/>
      <c r="F48" s="497"/>
      <c r="G48" s="497"/>
      <c r="H48" s="497"/>
      <c r="I48" s="45"/>
      <c r="J48" s="95"/>
      <c r="K48" s="95"/>
      <c r="L48" s="26"/>
    </row>
    <row r="49" spans="1:12" s="384" customFormat="1" ht="21" customHeight="1" x14ac:dyDescent="0.2">
      <c r="A49" s="26"/>
      <c r="B49" s="51" t="s">
        <v>99</v>
      </c>
      <c r="C49" s="477">
        <f>'tablas de calculo'!AA6</f>
        <v>0</v>
      </c>
      <c r="D49" s="478"/>
      <c r="E49" s="48"/>
      <c r="F49" s="497"/>
      <c r="G49" s="497"/>
      <c r="H49" s="497"/>
      <c r="I49" s="45"/>
      <c r="J49" s="95"/>
      <c r="K49" s="95"/>
      <c r="L49" s="26"/>
    </row>
    <row r="50" spans="1:12" s="384" customFormat="1" ht="21" customHeight="1" thickBot="1" x14ac:dyDescent="0.25">
      <c r="A50" s="30"/>
      <c r="B50" s="51" t="s">
        <v>100</v>
      </c>
      <c r="C50" s="498">
        <f>'tablas de calculo'!AA7</f>
        <v>0</v>
      </c>
      <c r="D50" s="499"/>
      <c r="E50" s="153"/>
      <c r="F50" s="421"/>
      <c r="G50" s="422"/>
      <c r="H50" s="422"/>
      <c r="I50" s="45"/>
      <c r="J50" s="495"/>
      <c r="K50" s="495"/>
      <c r="L50" s="26"/>
    </row>
    <row r="51" spans="1:12" s="384" customFormat="1" ht="37.5" customHeight="1" x14ac:dyDescent="0.2">
      <c r="A51" s="30"/>
      <c r="B51" s="52" t="s">
        <v>6</v>
      </c>
      <c r="C51" s="424" t="str">
        <f>'tablas de calculo'!AA8</f>
        <v>Revisa las ponderaciones</v>
      </c>
      <c r="D51" s="425"/>
      <c r="E51" s="48"/>
      <c r="F51" s="423"/>
      <c r="G51" s="423"/>
      <c r="H51" s="423"/>
      <c r="I51" s="45"/>
      <c r="J51" s="496"/>
      <c r="K51" s="496"/>
      <c r="L51" s="26"/>
    </row>
    <row r="52" spans="1:12" s="384" customFormat="1" ht="19.5" customHeight="1" x14ac:dyDescent="0.2">
      <c r="A52" s="30"/>
      <c r="B52" s="482" t="s">
        <v>7</v>
      </c>
      <c r="C52" s="448" t="str">
        <f>'tablas de calculo'!AA9</f>
        <v>Aplique la evaluación</v>
      </c>
      <c r="D52" s="449"/>
      <c r="E52" s="48"/>
      <c r="F52" s="490" t="s">
        <v>122</v>
      </c>
      <c r="G52" s="490"/>
      <c r="H52" s="490"/>
      <c r="I52" s="45"/>
      <c r="J52" s="485" t="s">
        <v>30</v>
      </c>
      <c r="K52" s="485"/>
      <c r="L52" s="26"/>
    </row>
    <row r="53" spans="1:12" s="384" customFormat="1" ht="19.5" customHeight="1" x14ac:dyDescent="0.2">
      <c r="A53" s="30"/>
      <c r="B53" s="483"/>
      <c r="C53" s="448"/>
      <c r="D53" s="449"/>
      <c r="E53" s="30"/>
      <c r="F53" s="30"/>
      <c r="G53" s="30"/>
      <c r="H53" s="45"/>
      <c r="I53" s="30"/>
      <c r="J53" s="30"/>
      <c r="K53" s="30"/>
      <c r="L53" s="26"/>
    </row>
    <row r="54" spans="1:12" s="384" customFormat="1" ht="13.5" customHeight="1" x14ac:dyDescent="0.2">
      <c r="A54" s="30"/>
      <c r="B54" s="154"/>
      <c r="C54" s="155"/>
      <c r="D54" s="30"/>
      <c r="E54" s="30"/>
      <c r="F54" s="30"/>
      <c r="G54" s="30"/>
      <c r="H54" s="45"/>
      <c r="I54" s="30"/>
      <c r="J54" s="30"/>
      <c r="K54" s="30"/>
      <c r="L54" s="26"/>
    </row>
    <row r="55" spans="1:12" s="384" customFormat="1" ht="32.25" customHeight="1" x14ac:dyDescent="0.2">
      <c r="A55" s="30"/>
      <c r="B55" s="154"/>
      <c r="C55" s="155"/>
      <c r="D55" s="30"/>
      <c r="E55" s="484"/>
      <c r="F55" s="484"/>
      <c r="G55" s="40"/>
      <c r="H55" s="117"/>
      <c r="I55" s="46"/>
      <c r="J55" s="410"/>
      <c r="K55" s="97"/>
      <c r="L55" s="26"/>
    </row>
    <row r="56" spans="1:12" s="384" customFormat="1" ht="14.25" customHeight="1" x14ac:dyDescent="0.2">
      <c r="A56" s="30"/>
      <c r="B56" s="154"/>
      <c r="C56" s="155"/>
      <c r="D56" s="30"/>
      <c r="E56" s="486" t="s">
        <v>36</v>
      </c>
      <c r="F56" s="486"/>
      <c r="G56" s="57"/>
      <c r="H56" s="177" t="s">
        <v>121</v>
      </c>
      <c r="I56" s="45"/>
      <c r="J56" s="176" t="s">
        <v>228</v>
      </c>
      <c r="K56" s="40"/>
      <c r="L56" s="26"/>
    </row>
    <row r="57" spans="1:12" s="384" customFormat="1" ht="14.25" customHeight="1" x14ac:dyDescent="0.2">
      <c r="A57" s="30"/>
      <c r="B57" s="45"/>
      <c r="C57" s="45"/>
      <c r="D57" s="26"/>
      <c r="E57" s="30"/>
      <c r="F57" s="156"/>
      <c r="G57" s="156"/>
      <c r="H57" s="45"/>
      <c r="I57" s="40"/>
      <c r="J57" s="40"/>
      <c r="K57" s="40"/>
      <c r="L57" s="26"/>
    </row>
    <row r="58" spans="1:12" s="384" customFormat="1" ht="15" x14ac:dyDescent="0.25">
      <c r="A58" s="31"/>
      <c r="B58" s="479" t="s">
        <v>39</v>
      </c>
      <c r="C58" s="480"/>
      <c r="D58" s="480"/>
      <c r="E58" s="480"/>
      <c r="F58" s="480"/>
      <c r="G58" s="480"/>
      <c r="H58" s="480"/>
      <c r="I58" s="480"/>
      <c r="J58" s="480"/>
      <c r="K58" s="481"/>
      <c r="L58" s="26"/>
    </row>
    <row r="59" spans="1:12" s="384" customFormat="1" ht="30" customHeight="1" x14ac:dyDescent="0.2">
      <c r="A59" s="31"/>
      <c r="B59" s="491"/>
      <c r="C59" s="492"/>
      <c r="D59" s="394" t="s">
        <v>91</v>
      </c>
      <c r="E59" s="487"/>
      <c r="F59" s="487"/>
      <c r="G59" s="487"/>
      <c r="H59" s="487"/>
      <c r="I59" s="487"/>
      <c r="J59" s="487"/>
      <c r="K59" s="488"/>
      <c r="L59" s="26"/>
    </row>
    <row r="60" spans="1:12" s="384" customFormat="1" ht="30" customHeight="1" x14ac:dyDescent="0.2">
      <c r="A60" s="31"/>
      <c r="B60" s="493"/>
      <c r="C60" s="494"/>
      <c r="D60" s="393" t="s">
        <v>91</v>
      </c>
      <c r="E60" s="489"/>
      <c r="F60" s="475"/>
      <c r="G60" s="475"/>
      <c r="H60" s="475"/>
      <c r="I60" s="475"/>
      <c r="J60" s="475"/>
      <c r="K60" s="476"/>
      <c r="L60" s="26"/>
    </row>
    <row r="61" spans="1:12" s="384" customFormat="1" ht="30" customHeight="1" x14ac:dyDescent="0.2">
      <c r="A61" s="31"/>
      <c r="B61" s="493"/>
      <c r="C61" s="494"/>
      <c r="D61" s="393" t="s">
        <v>91</v>
      </c>
      <c r="E61" s="474"/>
      <c r="F61" s="475"/>
      <c r="G61" s="475"/>
      <c r="H61" s="475"/>
      <c r="I61" s="475"/>
      <c r="J61" s="475"/>
      <c r="K61" s="476"/>
      <c r="L61" s="26"/>
    </row>
    <row r="62" spans="1:12" s="384" customFormat="1" ht="30" customHeight="1" x14ac:dyDescent="0.2">
      <c r="A62" s="31"/>
      <c r="B62" s="493"/>
      <c r="C62" s="494"/>
      <c r="D62" s="393" t="s">
        <v>91</v>
      </c>
      <c r="E62" s="474"/>
      <c r="F62" s="475"/>
      <c r="G62" s="475"/>
      <c r="H62" s="475"/>
      <c r="I62" s="475"/>
      <c r="J62" s="475"/>
      <c r="K62" s="476"/>
      <c r="L62" s="26"/>
    </row>
    <row r="63" spans="1:12" s="384" customFormat="1" ht="30" customHeight="1" x14ac:dyDescent="0.2">
      <c r="A63" s="31"/>
      <c r="B63" s="493"/>
      <c r="C63" s="494"/>
      <c r="D63" s="393" t="s">
        <v>91</v>
      </c>
      <c r="E63" s="474"/>
      <c r="F63" s="475"/>
      <c r="G63" s="475"/>
      <c r="H63" s="475"/>
      <c r="I63" s="475"/>
      <c r="J63" s="475"/>
      <c r="K63" s="476"/>
      <c r="L63" s="26"/>
    </row>
    <row r="64" spans="1:12" s="384" customFormat="1" ht="30" customHeight="1" x14ac:dyDescent="0.2">
      <c r="A64" s="31"/>
      <c r="B64" s="493"/>
      <c r="C64" s="494"/>
      <c r="D64" s="393" t="s">
        <v>91</v>
      </c>
      <c r="E64" s="474"/>
      <c r="F64" s="475"/>
      <c r="G64" s="475"/>
      <c r="H64" s="475"/>
      <c r="I64" s="475"/>
      <c r="J64" s="475"/>
      <c r="K64" s="476"/>
      <c r="L64" s="26"/>
    </row>
    <row r="65" spans="1:12" s="384" customFormat="1" ht="30" customHeight="1" x14ac:dyDescent="0.2">
      <c r="A65" s="31"/>
      <c r="B65" s="450"/>
      <c r="C65" s="451"/>
      <c r="D65" s="393" t="s">
        <v>91</v>
      </c>
      <c r="E65" s="459"/>
      <c r="F65" s="460"/>
      <c r="G65" s="460"/>
      <c r="H65" s="460"/>
      <c r="I65" s="460"/>
      <c r="J65" s="460"/>
      <c r="K65" s="461"/>
      <c r="L65" s="26"/>
    </row>
    <row r="66" spans="1:12" s="384" customFormat="1" ht="14.25" customHeight="1" x14ac:dyDescent="0.2">
      <c r="A66" s="31"/>
      <c r="B66" s="157"/>
      <c r="C66" s="31"/>
      <c r="D66" s="31"/>
      <c r="E66" s="31"/>
      <c r="F66" s="31"/>
      <c r="G66" s="31"/>
      <c r="H66" s="31"/>
      <c r="I66" s="31"/>
      <c r="J66" s="31"/>
      <c r="K66" s="31"/>
      <c r="L66" s="26"/>
    </row>
    <row r="67" spans="1:12" ht="22.5" hidden="1" customHeight="1" x14ac:dyDescent="0.2"/>
    <row r="68" spans="1:12" ht="22.5" hidden="1" customHeight="1" x14ac:dyDescent="0.2"/>
    <row r="69" spans="1:12" ht="22.5" hidden="1" customHeight="1" x14ac:dyDescent="0.2"/>
    <row r="70" spans="1:12" ht="22.5" hidden="1" customHeight="1" x14ac:dyDescent="0.2"/>
    <row r="71" spans="1:12" ht="22.5" hidden="1" customHeight="1" x14ac:dyDescent="0.2"/>
    <row r="72" spans="1:12" ht="22.5" hidden="1" customHeight="1" x14ac:dyDescent="0.2"/>
    <row r="73" spans="1:12" ht="22.5" hidden="1" customHeight="1" x14ac:dyDescent="0.2"/>
    <row r="74" spans="1:12" ht="22.5" hidden="1" customHeight="1" x14ac:dyDescent="0.2"/>
    <row r="75" spans="1:12" ht="22.5" hidden="1" customHeight="1" x14ac:dyDescent="0.2"/>
    <row r="76" spans="1:12" ht="22.5" hidden="1" customHeight="1" x14ac:dyDescent="0.2"/>
    <row r="77" spans="1:12" ht="22.5" hidden="1" customHeight="1" x14ac:dyDescent="0.2"/>
    <row r="78" spans="1:12" ht="22.5" hidden="1" customHeight="1" x14ac:dyDescent="0.2"/>
    <row r="79" spans="1:12" ht="22.5" hidden="1" customHeight="1" x14ac:dyDescent="0.2"/>
    <row r="80" spans="1:12" ht="22.5" hidden="1" customHeight="1" x14ac:dyDescent="0.2"/>
    <row r="81" ht="22.5" hidden="1" customHeight="1" x14ac:dyDescent="0.2"/>
    <row r="82" ht="22.5" hidden="1" customHeight="1" x14ac:dyDescent="0.2"/>
    <row r="83" ht="22.5" hidden="1" customHeight="1" x14ac:dyDescent="0.2"/>
    <row r="84" ht="22.5" hidden="1" customHeight="1" x14ac:dyDescent="0.2"/>
    <row r="85" ht="22.5" hidden="1" customHeight="1" x14ac:dyDescent="0.2"/>
    <row r="86" ht="22.5" hidden="1" customHeight="1" x14ac:dyDescent="0.2"/>
    <row r="87" ht="22.5" hidden="1" customHeight="1" x14ac:dyDescent="0.2"/>
    <row r="88" ht="22.5" hidden="1" customHeight="1" x14ac:dyDescent="0.2"/>
    <row r="89" ht="22.5" hidden="1" customHeight="1" x14ac:dyDescent="0.2"/>
    <row r="90" ht="22.5" hidden="1" customHeight="1" x14ac:dyDescent="0.2"/>
    <row r="91" ht="22.5" hidden="1" customHeight="1" x14ac:dyDescent="0.2"/>
    <row r="92" ht="22.5" hidden="1" customHeight="1" x14ac:dyDescent="0.2"/>
    <row r="93" ht="22.5" hidden="1" customHeight="1" x14ac:dyDescent="0.2"/>
    <row r="94" ht="22.5" hidden="1" customHeight="1" x14ac:dyDescent="0.2"/>
    <row r="95" ht="22.5" hidden="1" customHeight="1" x14ac:dyDescent="0.2"/>
    <row r="96" ht="22.5" hidden="1" customHeight="1" x14ac:dyDescent="0.2"/>
    <row r="97" ht="22.5" hidden="1" customHeight="1" x14ac:dyDescent="0.2"/>
    <row r="98" ht="22.5" hidden="1" customHeight="1" x14ac:dyDescent="0.2"/>
    <row r="99" ht="22.5" hidden="1" customHeight="1" x14ac:dyDescent="0.2"/>
    <row r="100" ht="22.5" hidden="1" customHeight="1" x14ac:dyDescent="0.2"/>
    <row r="101" ht="22.5" hidden="1" customHeight="1" x14ac:dyDescent="0.2"/>
    <row r="102" ht="22.5" hidden="1" customHeight="1" x14ac:dyDescent="0.2"/>
    <row r="103" ht="22.5" hidden="1" customHeight="1" x14ac:dyDescent="0.2"/>
    <row r="104" ht="22.5" hidden="1" customHeight="1" x14ac:dyDescent="0.2"/>
    <row r="105" ht="22.5" hidden="1" customHeight="1" x14ac:dyDescent="0.2"/>
    <row r="106" ht="22.5" hidden="1" customHeight="1" x14ac:dyDescent="0.2"/>
    <row r="107" ht="22.5" hidden="1" customHeight="1" x14ac:dyDescent="0.2"/>
    <row r="108" ht="22.5" hidden="1" customHeight="1" x14ac:dyDescent="0.2"/>
    <row r="109" ht="22.5" hidden="1" customHeight="1" x14ac:dyDescent="0.2"/>
    <row r="110" ht="22.5" hidden="1" customHeight="1" x14ac:dyDescent="0.2"/>
    <row r="111" ht="22.5" hidden="1" customHeight="1" x14ac:dyDescent="0.2"/>
    <row r="112" ht="22.5" hidden="1" customHeight="1" x14ac:dyDescent="0.2"/>
    <row r="113" ht="22.5" hidden="1" customHeight="1" x14ac:dyDescent="0.2"/>
    <row r="114" ht="22.5" hidden="1" customHeight="1" x14ac:dyDescent="0.2"/>
    <row r="115" ht="22.5" hidden="1" customHeight="1" x14ac:dyDescent="0.2"/>
    <row r="116" ht="22.5" hidden="1" customHeight="1" x14ac:dyDescent="0.2"/>
    <row r="117" ht="22.5" hidden="1" customHeight="1" x14ac:dyDescent="0.2"/>
    <row r="118" ht="22.5" hidden="1" customHeight="1" x14ac:dyDescent="0.2"/>
    <row r="119" ht="22.5" hidden="1" customHeight="1" x14ac:dyDescent="0.2"/>
    <row r="120" ht="22.5" hidden="1" customHeight="1" x14ac:dyDescent="0.2"/>
    <row r="121" ht="22.5" hidden="1" customHeight="1" x14ac:dyDescent="0.2"/>
    <row r="122" ht="22.5" hidden="1" customHeight="1" x14ac:dyDescent="0.2"/>
    <row r="123" ht="22.5" hidden="1" customHeight="1" x14ac:dyDescent="0.2"/>
    <row r="124" ht="22.5" hidden="1" customHeight="1" x14ac:dyDescent="0.2"/>
    <row r="125" ht="22.5" hidden="1" customHeight="1" x14ac:dyDescent="0.2"/>
    <row r="126" ht="22.5" hidden="1" customHeight="1" x14ac:dyDescent="0.2"/>
    <row r="127" ht="22.5" hidden="1" customHeight="1" x14ac:dyDescent="0.2"/>
    <row r="128" ht="22.5" hidden="1" customHeight="1" x14ac:dyDescent="0.2"/>
    <row r="129" ht="22.5" hidden="1" customHeight="1" x14ac:dyDescent="0.2"/>
    <row r="130" ht="22.5" hidden="1" customHeight="1" x14ac:dyDescent="0.2"/>
    <row r="131" ht="22.5" hidden="1" customHeight="1" x14ac:dyDescent="0.2"/>
    <row r="132" ht="22.5" hidden="1" customHeight="1" x14ac:dyDescent="0.2"/>
    <row r="133" ht="22.5" hidden="1" customHeight="1" x14ac:dyDescent="0.2"/>
    <row r="134" ht="22.5" hidden="1" customHeight="1" x14ac:dyDescent="0.2"/>
    <row r="135" ht="22.5" hidden="1" customHeight="1" x14ac:dyDescent="0.2"/>
    <row r="136" ht="22.5" hidden="1" customHeight="1" x14ac:dyDescent="0.2"/>
    <row r="137" ht="22.5" hidden="1" customHeight="1" x14ac:dyDescent="0.2"/>
    <row r="138" ht="22.5" hidden="1" customHeight="1" x14ac:dyDescent="0.2"/>
    <row r="139" ht="22.5" hidden="1" customHeight="1" x14ac:dyDescent="0.2"/>
    <row r="140" ht="22.5" hidden="1" customHeight="1" x14ac:dyDescent="0.2"/>
    <row r="141" ht="22.5" hidden="1" customHeight="1" x14ac:dyDescent="0.2"/>
    <row r="142" ht="22.5" hidden="1" customHeight="1" x14ac:dyDescent="0.2"/>
    <row r="143" ht="22.5" hidden="1" customHeight="1" x14ac:dyDescent="0.2"/>
    <row r="144" ht="22.5" hidden="1" customHeight="1" x14ac:dyDescent="0.2"/>
    <row r="145" ht="22.5" hidden="1" customHeight="1" x14ac:dyDescent="0.2"/>
    <row r="146" ht="22.5" hidden="1" customHeight="1" x14ac:dyDescent="0.2"/>
    <row r="147" ht="22.5" hidden="1" customHeight="1" x14ac:dyDescent="0.2"/>
    <row r="148" ht="22.5" hidden="1" customHeight="1" x14ac:dyDescent="0.2"/>
    <row r="149" ht="22.5" hidden="1" customHeight="1" x14ac:dyDescent="0.2"/>
    <row r="150" ht="22.5" hidden="1" customHeight="1" x14ac:dyDescent="0.2"/>
    <row r="151" ht="22.5" hidden="1" customHeight="1" x14ac:dyDescent="0.2"/>
    <row r="152" ht="22.5" hidden="1" customHeight="1" x14ac:dyDescent="0.2"/>
  </sheetData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1">
    <mergeCell ref="I8:K8"/>
    <mergeCell ref="I9:K9"/>
    <mergeCell ref="K32:K33"/>
    <mergeCell ref="K40:K41"/>
    <mergeCell ref="C45:D45"/>
    <mergeCell ref="B31:F32"/>
    <mergeCell ref="B22:C22"/>
    <mergeCell ref="B30:C30"/>
    <mergeCell ref="J50:K51"/>
    <mergeCell ref="C47:D47"/>
    <mergeCell ref="F47:H47"/>
    <mergeCell ref="C48:D48"/>
    <mergeCell ref="F48:H48"/>
    <mergeCell ref="F49:H49"/>
    <mergeCell ref="C49:D49"/>
    <mergeCell ref="C50:D50"/>
    <mergeCell ref="E63:K63"/>
    <mergeCell ref="B59:C59"/>
    <mergeCell ref="B63:C63"/>
    <mergeCell ref="B61:C61"/>
    <mergeCell ref="B64:C64"/>
    <mergeCell ref="B60:C60"/>
    <mergeCell ref="B62:C62"/>
    <mergeCell ref="E59:K59"/>
    <mergeCell ref="E61:K61"/>
    <mergeCell ref="E60:K60"/>
    <mergeCell ref="E62:K62"/>
    <mergeCell ref="F52:H52"/>
    <mergeCell ref="B58:K58"/>
    <mergeCell ref="B52:B53"/>
    <mergeCell ref="E55:F55"/>
    <mergeCell ref="J52:K52"/>
    <mergeCell ref="E56:F56"/>
    <mergeCell ref="C52:D53"/>
    <mergeCell ref="B26:C26"/>
    <mergeCell ref="B65:C65"/>
    <mergeCell ref="B4:K4"/>
    <mergeCell ref="B37:F37"/>
    <mergeCell ref="B6:E6"/>
    <mergeCell ref="B7:E7"/>
    <mergeCell ref="B21:F21"/>
    <mergeCell ref="B35:F36"/>
    <mergeCell ref="E65:K65"/>
    <mergeCell ref="B10:K10"/>
    <mergeCell ref="B11:K11"/>
    <mergeCell ref="B12:K12"/>
    <mergeCell ref="B13:K13"/>
    <mergeCell ref="E64:K64"/>
    <mergeCell ref="C44:D44"/>
    <mergeCell ref="B25:F25"/>
    <mergeCell ref="K16:K17"/>
    <mergeCell ref="B15:F16"/>
    <mergeCell ref="B19:F20"/>
    <mergeCell ref="G19:K19"/>
    <mergeCell ref="K20:K21"/>
    <mergeCell ref="B17:F17"/>
    <mergeCell ref="G15:K15"/>
    <mergeCell ref="F50:H51"/>
    <mergeCell ref="C51:D51"/>
    <mergeCell ref="B38:C38"/>
    <mergeCell ref="B39:F40"/>
    <mergeCell ref="B42:C42"/>
    <mergeCell ref="B41:F41"/>
    <mergeCell ref="F44:H46"/>
    <mergeCell ref="C46:D46"/>
    <mergeCell ref="B8:G8"/>
    <mergeCell ref="B9:G9"/>
    <mergeCell ref="G39:K39"/>
    <mergeCell ref="G31:K31"/>
    <mergeCell ref="B33:F33"/>
    <mergeCell ref="B34:C34"/>
    <mergeCell ref="B18:C18"/>
    <mergeCell ref="K24:K25"/>
    <mergeCell ref="K36:K37"/>
    <mergeCell ref="G23:K23"/>
    <mergeCell ref="G35:K35"/>
    <mergeCell ref="B23:F24"/>
    <mergeCell ref="B27:F28"/>
    <mergeCell ref="G27:K27"/>
    <mergeCell ref="K28:K29"/>
    <mergeCell ref="B29:F29"/>
  </mergeCells>
  <phoneticPr fontId="0" type="noConversion"/>
  <dataValidations xWindow="351" yWindow="276" count="21">
    <dataValidation type="textLength" operator="equal" allowBlank="1" showInputMessage="1" showErrorMessage="1" error="Anotar a trece (13) posiciones el RFC del Evaluador." sqref="E55:F55">
      <formula1>13</formula1>
    </dataValidation>
    <dataValidation type="list" allowBlank="1" showInputMessage="1" showErrorMessage="1" prompt="Elija de la lista que se presenta." sqref="D43">
      <formula1>#REF!</formula1>
    </dataValidation>
    <dataValidation type="textLength" operator="equal" allowBlank="1" showInputMessage="1" showErrorMessage="1" error="Anotar a trece (13) posiciones el RFC del Evaluado." sqref="J6">
      <formula1>13</formula1>
    </dataValidation>
    <dataValidation operator="equal" allowBlank="1" showInputMessage="1" showErrorMessage="1" prompt="INGRESAR EL NUMERO DE RUSP, SIN CEROS AL INICIO_x000a_" sqref="K6"/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list" errorStyle="information" allowBlank="1" showInputMessage="1" error="ANOTE LA UNIDAD DE MEDIDA UTILIZADA." prompt="Elija de la lista que se presenta o anote el que utilizará_x000a_" sqref="D18 D22 D26 D30 D34 D38 D42">
      <formula1>"CALIDAD,CANTIDAD,CANTIDAD-CALIDAD,CANTIDAD-COSTO,CANTIDAD-TIEMPO,COSTO,COSTO-CALIDAD,TIEMPO,TIEMPO-CALIDAD,TIEMPO-COSTO"</formula1>
    </dataValidation>
    <dataValidation type="list" allowBlank="1" showInputMessage="1" showErrorMessage="1" prompt="Elige de la Lista que se presenta" sqref="C43">
      <formula1>$C$58:$C$63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9:C65">
      <formula1>"APRENDIZAJE DE HABILIDADES O CONOCIMIENTOS ESPECIFICOS,ASESORIA PERSONALIZADA,FACULTAMIENTO,SEGUIMIENTO ESPECIAL,OTROS"</formula1>
    </dataValidation>
  </dataValidations>
  <printOptions horizontalCentered="1" verticalCentered="1"/>
  <pageMargins left="0" right="0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73"/>
  <sheetViews>
    <sheetView showGridLines="0" tabSelected="1" zoomScale="80" zoomScaleNormal="80" zoomScaleSheetLayoutView="75" workbookViewId="0"/>
  </sheetViews>
  <sheetFormatPr baseColWidth="10" defaultColWidth="0" defaultRowHeight="12.75" zeroHeight="1" x14ac:dyDescent="0.2"/>
  <cols>
    <col min="1" max="1" width="1.7109375" style="384" customWidth="1"/>
    <col min="2" max="2" width="44.85546875" style="384" customWidth="1"/>
    <col min="3" max="3" width="19" style="384" customWidth="1"/>
    <col min="4" max="4" width="26.28515625" style="384" customWidth="1"/>
    <col min="5" max="5" width="19.42578125" style="384" customWidth="1"/>
    <col min="6" max="6" width="20" style="384" customWidth="1"/>
    <col min="7" max="7" width="16.140625" style="384" customWidth="1"/>
    <col min="8" max="8" width="15.85546875" style="384" customWidth="1"/>
    <col min="9" max="9" width="15.5703125" style="384" customWidth="1"/>
    <col min="10" max="10" width="1.7109375" style="384" customWidth="1"/>
    <col min="11" max="16384" width="13.42578125" style="384" hidden="1"/>
  </cols>
  <sheetData>
    <row r="1" spans="1:10" ht="3" customHeight="1" x14ac:dyDescent="0.2">
      <c r="A1" s="401"/>
      <c r="B1" s="401"/>
      <c r="C1" s="401"/>
      <c r="D1" s="401"/>
      <c r="E1" s="401"/>
      <c r="F1" s="401"/>
      <c r="G1" s="401"/>
      <c r="H1" s="401"/>
      <c r="I1" s="401"/>
      <c r="J1" s="401"/>
    </row>
    <row r="2" spans="1:10" ht="63.75" customHeight="1" x14ac:dyDescent="0.2">
      <c r="A2" s="406"/>
      <c r="B2" s="406"/>
      <c r="C2" s="406"/>
      <c r="D2" s="406"/>
      <c r="E2" s="406"/>
      <c r="F2" s="406"/>
      <c r="G2" s="406"/>
      <c r="H2" s="406"/>
      <c r="I2" s="406"/>
      <c r="J2" s="406"/>
    </row>
    <row r="3" spans="1:10" s="382" customFormat="1" ht="3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77"/>
    </row>
    <row r="4" spans="1:10" s="382" customFormat="1" ht="15.75" x14ac:dyDescent="0.25">
      <c r="A4" s="26"/>
      <c r="B4" s="243" t="s">
        <v>38</v>
      </c>
      <c r="C4" s="282"/>
      <c r="D4" s="282"/>
      <c r="E4" s="283"/>
      <c r="F4" s="282"/>
      <c r="G4" s="282"/>
      <c r="H4" s="282"/>
      <c r="I4" s="284"/>
      <c r="J4" s="77"/>
    </row>
    <row r="5" spans="1:10" s="382" customFormat="1" ht="2.4500000000000002" customHeight="1" x14ac:dyDescent="0.2">
      <c r="A5" s="26"/>
      <c r="B5" s="144"/>
      <c r="C5" s="144"/>
      <c r="D5" s="144"/>
      <c r="E5" s="144"/>
      <c r="F5" s="144"/>
      <c r="G5" s="144"/>
      <c r="H5" s="144"/>
      <c r="I5" s="144"/>
      <c r="J5" s="77"/>
    </row>
    <row r="6" spans="1:10" s="382" customFormat="1" ht="29.25" customHeight="1" x14ac:dyDescent="0.2">
      <c r="A6" s="26"/>
      <c r="B6" s="707">
        <f>APOR.DEST.!B3</f>
        <v>0</v>
      </c>
      <c r="C6" s="708"/>
      <c r="D6" s="708"/>
      <c r="E6" s="708"/>
      <c r="F6" s="708"/>
      <c r="G6" s="708"/>
      <c r="H6" s="708"/>
      <c r="I6" s="709"/>
      <c r="J6" s="77"/>
    </row>
    <row r="7" spans="1:10" s="382" customFormat="1" ht="10.5" customHeight="1" x14ac:dyDescent="0.2">
      <c r="A7" s="26"/>
      <c r="B7" s="797" t="s">
        <v>112</v>
      </c>
      <c r="C7" s="793"/>
      <c r="D7" s="793"/>
      <c r="E7" s="793"/>
      <c r="F7" s="793"/>
      <c r="G7" s="793"/>
      <c r="H7" s="793"/>
      <c r="I7" s="794"/>
      <c r="J7" s="77"/>
    </row>
    <row r="8" spans="1:10" s="382" customFormat="1" ht="24.95" customHeight="1" x14ac:dyDescent="0.2">
      <c r="A8" s="26"/>
      <c r="B8" s="517">
        <f>APOR.DEST.!B5</f>
        <v>0</v>
      </c>
      <c r="C8" s="518"/>
      <c r="D8" s="518"/>
      <c r="E8" s="518"/>
      <c r="F8" s="518"/>
      <c r="G8" s="518"/>
      <c r="H8" s="518"/>
      <c r="I8" s="519"/>
      <c r="J8" s="77"/>
    </row>
    <row r="9" spans="1:10" s="382" customFormat="1" ht="12" customHeight="1" x14ac:dyDescent="0.2">
      <c r="A9" s="47"/>
      <c r="B9" s="797" t="str">
        <f>APOR.DEST.!B6</f>
        <v>DENOMINACIÓN DEL PUESTO</v>
      </c>
      <c r="C9" s="793"/>
      <c r="D9" s="793"/>
      <c r="E9" s="793"/>
      <c r="F9" s="793"/>
      <c r="G9" s="793"/>
      <c r="H9" s="793"/>
      <c r="I9" s="794"/>
      <c r="J9" s="77"/>
    </row>
    <row r="10" spans="1:10" s="382" customFormat="1" ht="24.95" customHeight="1" x14ac:dyDescent="0.2">
      <c r="A10" s="26"/>
      <c r="B10" s="244">
        <f>APOR.DEST.!G3</f>
        <v>0</v>
      </c>
      <c r="C10" s="245"/>
      <c r="D10" s="798">
        <f>APOR.DEST.!J3</f>
        <v>0</v>
      </c>
      <c r="E10" s="798"/>
      <c r="F10" s="246"/>
      <c r="G10" s="749">
        <f>APOR.DEST.!J5</f>
        <v>0</v>
      </c>
      <c r="H10" s="749"/>
      <c r="I10" s="750"/>
      <c r="J10" s="77"/>
    </row>
    <row r="11" spans="1:10" s="382" customFormat="1" ht="11.25" customHeight="1" x14ac:dyDescent="0.2">
      <c r="A11" s="47"/>
      <c r="B11" s="247" t="s">
        <v>131</v>
      </c>
      <c r="C11" s="248"/>
      <c r="D11" s="793" t="s">
        <v>121</v>
      </c>
      <c r="E11" s="793"/>
      <c r="F11" s="249"/>
      <c r="G11" s="793" t="s">
        <v>229</v>
      </c>
      <c r="H11" s="793"/>
      <c r="I11" s="794"/>
      <c r="J11" s="77"/>
    </row>
    <row r="12" spans="1:10" s="382" customFormat="1" ht="25.5" customHeight="1" x14ac:dyDescent="0.2">
      <c r="A12" s="26"/>
      <c r="B12" s="517">
        <f>APOR.DEST.!B7</f>
        <v>0</v>
      </c>
      <c r="C12" s="518"/>
      <c r="D12" s="518"/>
      <c r="E12" s="518"/>
      <c r="F12" s="518"/>
      <c r="G12" s="518"/>
      <c r="H12" s="518"/>
      <c r="I12" s="519"/>
      <c r="J12" s="77"/>
    </row>
    <row r="13" spans="1:10" s="382" customFormat="1" ht="11.25" customHeight="1" x14ac:dyDescent="0.2">
      <c r="A13" s="47"/>
      <c r="B13" s="529" t="s">
        <v>116</v>
      </c>
      <c r="C13" s="530"/>
      <c r="D13" s="530"/>
      <c r="E13" s="530"/>
      <c r="F13" s="530"/>
      <c r="G13" s="530"/>
      <c r="H13" s="530"/>
      <c r="I13" s="531"/>
      <c r="J13" s="77"/>
    </row>
    <row r="14" spans="1:10" s="382" customFormat="1" ht="25.5" customHeight="1" x14ac:dyDescent="0.2">
      <c r="A14" s="26"/>
      <c r="B14" s="517">
        <f>APOR.DEST.!G7</f>
        <v>0</v>
      </c>
      <c r="C14" s="518"/>
      <c r="D14" s="518"/>
      <c r="E14" s="518"/>
      <c r="F14" s="518"/>
      <c r="G14" s="518"/>
      <c r="H14" s="518"/>
      <c r="I14" s="519"/>
      <c r="J14" s="77"/>
    </row>
    <row r="15" spans="1:10" s="382" customFormat="1" ht="13.5" customHeight="1" x14ac:dyDescent="0.2">
      <c r="A15" s="47"/>
      <c r="B15" s="511" t="s">
        <v>132</v>
      </c>
      <c r="C15" s="512"/>
      <c r="D15" s="512"/>
      <c r="E15" s="512"/>
      <c r="F15" s="512"/>
      <c r="G15" s="512"/>
      <c r="H15" s="512"/>
      <c r="I15" s="513"/>
      <c r="J15" s="77"/>
    </row>
    <row r="16" spans="1:10" s="382" customFormat="1" ht="2.4500000000000002" customHeight="1" x14ac:dyDescent="0.2">
      <c r="A16" s="26"/>
      <c r="B16" s="144"/>
      <c r="C16" s="144"/>
      <c r="D16" s="144"/>
      <c r="E16" s="144"/>
      <c r="F16" s="144"/>
      <c r="G16" s="144"/>
      <c r="H16" s="144"/>
      <c r="I16" s="144"/>
      <c r="J16" s="77"/>
    </row>
    <row r="17" spans="1:10" s="382" customFormat="1" ht="16.5" customHeight="1" x14ac:dyDescent="0.2">
      <c r="A17" s="26"/>
      <c r="B17" s="452" t="s">
        <v>185</v>
      </c>
      <c r="C17" s="453"/>
      <c r="D17" s="453"/>
      <c r="E17" s="453"/>
      <c r="F17" s="453"/>
      <c r="G17" s="453"/>
      <c r="H17" s="453"/>
      <c r="I17" s="454"/>
      <c r="J17" s="77"/>
    </row>
    <row r="18" spans="1:10" s="382" customFormat="1" ht="3" customHeight="1" x14ac:dyDescent="0.2">
      <c r="A18" s="26"/>
      <c r="B18" s="144"/>
      <c r="C18" s="144"/>
      <c r="D18" s="144"/>
      <c r="E18" s="144"/>
      <c r="F18" s="144"/>
      <c r="G18" s="144"/>
      <c r="H18" s="144"/>
      <c r="I18" s="144"/>
      <c r="J18" s="77"/>
    </row>
    <row r="19" spans="1:10" s="382" customFormat="1" ht="18" customHeight="1" x14ac:dyDescent="0.2">
      <c r="A19" s="26"/>
      <c r="B19" s="217"/>
      <c r="C19" s="218"/>
      <c r="D19" s="218"/>
      <c r="E19" s="218"/>
      <c r="F19" s="218"/>
      <c r="G19" s="218"/>
      <c r="H19" s="795" t="s">
        <v>220</v>
      </c>
      <c r="I19" s="796"/>
      <c r="J19" s="77"/>
    </row>
    <row r="20" spans="1:10" s="382" customFormat="1" ht="30" customHeight="1" x14ac:dyDescent="0.2">
      <c r="A20" s="114"/>
      <c r="B20" s="276"/>
      <c r="C20" s="789" t="s">
        <v>135</v>
      </c>
      <c r="D20" s="789"/>
      <c r="E20" s="789"/>
      <c r="F20" s="789"/>
      <c r="G20" s="287">
        <f>'tablas de calculo'!AH14</f>
        <v>0</v>
      </c>
      <c r="H20" s="799" t="str">
        <f>'tablas de calculo'!AK13</f>
        <v>No aplica</v>
      </c>
      <c r="I20" s="560"/>
      <c r="J20" s="82"/>
    </row>
    <row r="21" spans="1:10" s="382" customFormat="1" ht="33" customHeight="1" x14ac:dyDescent="0.2">
      <c r="A21" s="26"/>
      <c r="B21" s="276"/>
      <c r="C21" s="289"/>
      <c r="D21" s="776" t="s">
        <v>221</v>
      </c>
      <c r="E21" s="776"/>
      <c r="F21" s="399" t="str">
        <f>'tablas de calculo'!AS4</f>
        <v>Verifica el 3° requisito</v>
      </c>
      <c r="G21" s="288"/>
      <c r="H21" s="226"/>
      <c r="I21" s="251"/>
      <c r="J21" s="77"/>
    </row>
    <row r="22" spans="1:10" s="382" customFormat="1" ht="33.75" customHeight="1" x14ac:dyDescent="0.2">
      <c r="A22" s="26"/>
      <c r="B22" s="252"/>
      <c r="C22" s="253"/>
      <c r="D22" s="226"/>
      <c r="E22" s="226"/>
      <c r="F22" s="254"/>
      <c r="G22" s="246"/>
      <c r="H22" s="777"/>
      <c r="I22" s="778"/>
      <c r="J22" s="77"/>
    </row>
    <row r="23" spans="1:10" s="382" customFormat="1" ht="45" customHeight="1" x14ac:dyDescent="0.2">
      <c r="A23" s="26"/>
      <c r="B23" s="252"/>
      <c r="C23" s="772" t="s">
        <v>227</v>
      </c>
      <c r="D23" s="772"/>
      <c r="E23" s="772"/>
      <c r="F23" s="772"/>
      <c r="G23" s="286" t="str">
        <f>'tablas de calculo'!AH18</f>
        <v>Revisa las ponderaciones</v>
      </c>
      <c r="H23" s="772" t="str">
        <f>'tablas de calculo'!AK17</f>
        <v>Aplica la evaluación</v>
      </c>
      <c r="I23" s="560"/>
      <c r="J23" s="77"/>
    </row>
    <row r="24" spans="1:10" s="382" customFormat="1" ht="33.75" customHeight="1" x14ac:dyDescent="0.2">
      <c r="A24" s="113"/>
      <c r="B24" s="278"/>
      <c r="C24" s="255"/>
      <c r="D24" s="255"/>
      <c r="E24" s="277"/>
      <c r="F24" s="256"/>
      <c r="G24" s="257"/>
      <c r="H24" s="777"/>
      <c r="I24" s="778"/>
      <c r="J24" s="77"/>
    </row>
    <row r="25" spans="1:10" s="382" customFormat="1" ht="45" customHeight="1" x14ac:dyDescent="0.2">
      <c r="A25" s="113"/>
      <c r="B25" s="278"/>
      <c r="C25" s="772" t="s">
        <v>226</v>
      </c>
      <c r="D25" s="772"/>
      <c r="E25" s="772"/>
      <c r="F25" s="772"/>
      <c r="G25" s="286">
        <f>'tablas de calculo'!AL2</f>
        <v>0</v>
      </c>
      <c r="H25" s="772" t="str">
        <f>'tablas de calculo'!AL3</f>
        <v>No aplica</v>
      </c>
      <c r="I25" s="560"/>
      <c r="J25" s="77"/>
    </row>
    <row r="26" spans="1:10" s="382" customFormat="1" ht="33" customHeight="1" x14ac:dyDescent="0.2">
      <c r="A26" s="113"/>
      <c r="B26" s="258"/>
      <c r="C26" s="787" t="s">
        <v>222</v>
      </c>
      <c r="D26" s="787"/>
      <c r="E26" s="398">
        <f>'tablas de calculo'!AK5</f>
        <v>0</v>
      </c>
      <c r="F26" s="128"/>
      <c r="G26" s="260"/>
      <c r="H26" s="261"/>
      <c r="I26" s="259"/>
      <c r="J26" s="77"/>
    </row>
    <row r="27" spans="1:10" s="382" customFormat="1" ht="38.25" customHeight="1" x14ac:dyDescent="0.2">
      <c r="A27" s="113"/>
      <c r="B27" s="279"/>
      <c r="C27" s="753" t="s">
        <v>224</v>
      </c>
      <c r="D27" s="753"/>
      <c r="E27" s="398">
        <f>'vcai-CAPACITACION'!J20</f>
        <v>0</v>
      </c>
      <c r="F27" s="128"/>
      <c r="G27" s="262"/>
      <c r="H27" s="261"/>
      <c r="I27" s="263"/>
      <c r="J27" s="77"/>
    </row>
    <row r="28" spans="1:10" s="382" customFormat="1" ht="30" customHeight="1" x14ac:dyDescent="0.2">
      <c r="A28" s="113"/>
      <c r="B28" s="264"/>
      <c r="C28" s="226"/>
      <c r="D28" s="265"/>
      <c r="E28" s="265"/>
      <c r="F28" s="265"/>
      <c r="G28" s="262"/>
      <c r="H28" s="777"/>
      <c r="I28" s="778"/>
      <c r="J28" s="77"/>
    </row>
    <row r="29" spans="1:10" s="382" customFormat="1" ht="30" customHeight="1" x14ac:dyDescent="0.2">
      <c r="A29" s="113"/>
      <c r="B29" s="264"/>
      <c r="C29" s="275"/>
      <c r="D29" s="788" t="s">
        <v>187</v>
      </c>
      <c r="E29" s="788"/>
      <c r="F29" s="788"/>
      <c r="G29" s="286" t="e">
        <f>'tablas de calculo'!AL20</f>
        <v>#VALUE!</v>
      </c>
      <c r="H29" s="772" t="e">
        <f>'tablas de calculo'!AK20</f>
        <v>#VALUE!</v>
      </c>
      <c r="I29" s="560"/>
      <c r="J29" s="77"/>
    </row>
    <row r="30" spans="1:10" s="382" customFormat="1" ht="18.75" customHeight="1" x14ac:dyDescent="0.2">
      <c r="A30" s="113"/>
      <c r="B30" s="280"/>
      <c r="C30" s="266"/>
      <c r="D30" s="266"/>
      <c r="E30" s="267"/>
      <c r="F30" s="267"/>
      <c r="G30" s="262"/>
      <c r="H30" s="268"/>
      <c r="I30" s="274"/>
      <c r="J30" s="77"/>
    </row>
    <row r="31" spans="1:10" s="382" customFormat="1" ht="31.5" customHeight="1" x14ac:dyDescent="0.2">
      <c r="A31" s="113"/>
      <c r="B31" s="280"/>
      <c r="C31" s="266"/>
      <c r="D31" s="776" t="s">
        <v>157</v>
      </c>
      <c r="E31" s="776"/>
      <c r="F31" s="399" t="str">
        <f>APOR.DEST.!K37</f>
        <v>Verifica el 1° requisito</v>
      </c>
      <c r="G31" s="255"/>
      <c r="H31" s="226"/>
      <c r="I31" s="251"/>
      <c r="J31" s="77"/>
    </row>
    <row r="32" spans="1:10" s="382" customFormat="1" ht="18.75" customHeight="1" x14ac:dyDescent="0.2">
      <c r="A32" s="26"/>
      <c r="B32" s="258"/>
      <c r="C32" s="226"/>
      <c r="D32" s="128"/>
      <c r="E32" s="250"/>
      <c r="F32" s="250"/>
      <c r="G32" s="226"/>
      <c r="H32" s="226"/>
      <c r="I32" s="251"/>
      <c r="J32" s="26"/>
    </row>
    <row r="33" spans="1:10" s="382" customFormat="1" ht="30" customHeight="1" x14ac:dyDescent="0.2">
      <c r="A33" s="26"/>
      <c r="B33" s="258"/>
      <c r="C33" s="281"/>
      <c r="D33" s="781" t="s">
        <v>186</v>
      </c>
      <c r="E33" s="781"/>
      <c r="F33" s="781"/>
      <c r="G33" s="286" t="e">
        <f>'tablas de calculo'!AL24</f>
        <v>#VALUE!</v>
      </c>
      <c r="H33" s="799" t="e">
        <f>'tablas de calculo'!AK23</f>
        <v>#VALUE!</v>
      </c>
      <c r="I33" s="560"/>
      <c r="J33" s="26"/>
    </row>
    <row r="34" spans="1:10" s="382" customFormat="1" ht="31.5" customHeight="1" x14ac:dyDescent="0.2">
      <c r="A34" s="26"/>
      <c r="B34" s="269"/>
      <c r="C34" s="270"/>
      <c r="D34" s="270"/>
      <c r="E34" s="270"/>
      <c r="F34" s="270"/>
      <c r="G34" s="270"/>
      <c r="H34" s="779"/>
      <c r="I34" s="780"/>
      <c r="J34" s="26"/>
    </row>
    <row r="35" spans="1:10" s="382" customFormat="1" ht="2.25" customHeight="1" x14ac:dyDescent="0.2">
      <c r="A35" s="26"/>
      <c r="B35" s="128"/>
      <c r="C35" s="128"/>
      <c r="D35" s="128"/>
      <c r="E35" s="128"/>
      <c r="F35" s="128"/>
      <c r="G35" s="128"/>
      <c r="H35" s="128"/>
      <c r="I35" s="128"/>
      <c r="J35" s="26"/>
    </row>
    <row r="36" spans="1:10" s="383" customFormat="1" ht="16.5" customHeight="1" x14ac:dyDescent="0.2">
      <c r="A36" s="116"/>
      <c r="B36" s="271" t="s">
        <v>80</v>
      </c>
      <c r="C36" s="272"/>
      <c r="D36" s="272"/>
      <c r="E36" s="272"/>
      <c r="F36" s="272"/>
      <c r="G36" s="272"/>
      <c r="H36" s="272"/>
      <c r="I36" s="273"/>
      <c r="J36" s="116"/>
    </row>
    <row r="37" spans="1:10" s="382" customFormat="1" ht="2.25" customHeight="1" x14ac:dyDescent="0.2">
      <c r="A37" s="26"/>
      <c r="B37" s="128"/>
      <c r="C37" s="128"/>
      <c r="D37" s="128"/>
      <c r="E37" s="128"/>
      <c r="F37" s="128"/>
      <c r="G37" s="128"/>
      <c r="H37" s="128"/>
      <c r="I37" s="128"/>
      <c r="J37" s="26"/>
    </row>
    <row r="38" spans="1:10" s="382" customFormat="1" ht="24" customHeight="1" x14ac:dyDescent="0.2">
      <c r="A38" s="26"/>
      <c r="B38" s="773"/>
      <c r="C38" s="774"/>
      <c r="D38" s="774"/>
      <c r="E38" s="774"/>
      <c r="F38" s="774"/>
      <c r="G38" s="774"/>
      <c r="H38" s="774"/>
      <c r="I38" s="775"/>
      <c r="J38" s="26"/>
    </row>
    <row r="39" spans="1:10" s="382" customFormat="1" ht="24" customHeight="1" x14ac:dyDescent="0.2">
      <c r="A39" s="285"/>
      <c r="B39" s="773"/>
      <c r="C39" s="774"/>
      <c r="D39" s="774"/>
      <c r="E39" s="774"/>
      <c r="F39" s="774"/>
      <c r="G39" s="774"/>
      <c r="H39" s="774"/>
      <c r="I39" s="775"/>
      <c r="J39" s="26"/>
    </row>
    <row r="40" spans="1:10" s="382" customFormat="1" ht="24" customHeight="1" x14ac:dyDescent="0.2">
      <c r="A40" s="285"/>
      <c r="B40" s="773"/>
      <c r="C40" s="774"/>
      <c r="D40" s="774"/>
      <c r="E40" s="774"/>
      <c r="F40" s="774"/>
      <c r="G40" s="774"/>
      <c r="H40" s="774"/>
      <c r="I40" s="775"/>
      <c r="J40" s="26"/>
    </row>
    <row r="41" spans="1:10" s="382" customFormat="1" ht="24" customHeight="1" x14ac:dyDescent="0.2">
      <c r="A41" s="26"/>
      <c r="B41" s="773"/>
      <c r="C41" s="774"/>
      <c r="D41" s="774"/>
      <c r="E41" s="774"/>
      <c r="F41" s="774"/>
      <c r="G41" s="774"/>
      <c r="H41" s="774"/>
      <c r="I41" s="775"/>
      <c r="J41" s="26"/>
    </row>
    <row r="42" spans="1:10" s="382" customFormat="1" ht="24" customHeight="1" x14ac:dyDescent="0.2">
      <c r="A42" s="26"/>
      <c r="B42" s="773"/>
      <c r="C42" s="774"/>
      <c r="D42" s="774"/>
      <c r="E42" s="774"/>
      <c r="F42" s="774"/>
      <c r="G42" s="774"/>
      <c r="H42" s="774"/>
      <c r="I42" s="775"/>
      <c r="J42" s="26"/>
    </row>
    <row r="43" spans="1:10" s="382" customFormat="1" ht="24" customHeight="1" x14ac:dyDescent="0.2">
      <c r="A43" s="26"/>
      <c r="B43" s="773"/>
      <c r="C43" s="774"/>
      <c r="D43" s="774"/>
      <c r="E43" s="774"/>
      <c r="F43" s="774"/>
      <c r="G43" s="774"/>
      <c r="H43" s="774"/>
      <c r="I43" s="775"/>
      <c r="J43" s="26"/>
    </row>
    <row r="44" spans="1:10" s="382" customFormat="1" ht="24" customHeight="1" x14ac:dyDescent="0.2">
      <c r="A44" s="26"/>
      <c r="B44" s="773"/>
      <c r="C44" s="774"/>
      <c r="D44" s="774"/>
      <c r="E44" s="774"/>
      <c r="F44" s="774"/>
      <c r="G44" s="774"/>
      <c r="H44" s="774"/>
      <c r="I44" s="775"/>
      <c r="J44" s="26"/>
    </row>
    <row r="45" spans="1:10" s="382" customFormat="1" ht="24" customHeight="1" x14ac:dyDescent="0.2">
      <c r="A45" s="26"/>
      <c r="B45" s="773"/>
      <c r="C45" s="774"/>
      <c r="D45" s="774"/>
      <c r="E45" s="774"/>
      <c r="F45" s="774"/>
      <c r="G45" s="774"/>
      <c r="H45" s="774"/>
      <c r="I45" s="775"/>
      <c r="J45" s="26"/>
    </row>
    <row r="46" spans="1:10" s="382" customFormat="1" ht="18" customHeight="1" x14ac:dyDescent="0.2">
      <c r="A46" s="26"/>
      <c r="B46" s="25"/>
      <c r="C46" s="26"/>
      <c r="D46" s="26"/>
      <c r="E46" s="26"/>
      <c r="F46" s="26"/>
      <c r="G46" s="26"/>
      <c r="H46" s="26"/>
      <c r="I46" s="26"/>
      <c r="J46" s="26"/>
    </row>
    <row r="47" spans="1:10" s="382" customFormat="1" ht="46.5" customHeight="1" x14ac:dyDescent="0.25">
      <c r="A47" s="26"/>
      <c r="B47" s="505" t="str">
        <f>CONCATENATE(VCIFM!F50,"  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  </v>
      </c>
      <c r="C47" s="505"/>
      <c r="D47" s="505"/>
      <c r="E47" s="26"/>
      <c r="F47" s="786" t="str">
        <f>CONCATENATE(VCIFM!B6,"                                                                   ",VCIFM!B8)</f>
        <v xml:space="preserve">                                                                   </v>
      </c>
      <c r="G47" s="786"/>
      <c r="H47" s="786"/>
      <c r="I47" s="786"/>
      <c r="J47" s="26"/>
    </row>
    <row r="48" spans="1:10" s="382" customFormat="1" ht="12.75" customHeight="1" x14ac:dyDescent="0.2">
      <c r="A48" s="26"/>
      <c r="B48" s="703" t="s">
        <v>158</v>
      </c>
      <c r="C48" s="703"/>
      <c r="D48" s="703"/>
      <c r="E48" s="26"/>
      <c r="F48" s="703" t="s">
        <v>168</v>
      </c>
      <c r="G48" s="703"/>
      <c r="H48" s="703"/>
      <c r="I48" s="703"/>
      <c r="J48" s="26"/>
    </row>
    <row r="49" spans="1:10" s="382" customFormat="1" ht="18" customHeight="1" x14ac:dyDescent="0.2">
      <c r="A49" s="78"/>
      <c r="B49" s="79"/>
      <c r="C49" s="791"/>
      <c r="D49" s="791"/>
      <c r="E49" s="792"/>
      <c r="F49" s="792"/>
      <c r="G49" s="790"/>
      <c r="H49" s="790"/>
      <c r="I49" s="790"/>
      <c r="J49" s="26"/>
    </row>
    <row r="50" spans="1:10" s="382" customFormat="1" ht="19.5" customHeight="1" x14ac:dyDescent="0.2">
      <c r="A50" s="45"/>
      <c r="B50" s="55">
        <f>VCIFM!E55</f>
        <v>0</v>
      </c>
      <c r="C50" s="26"/>
      <c r="D50" s="55">
        <f>APOR.DEST.!G5</f>
        <v>0</v>
      </c>
      <c r="E50" s="45"/>
      <c r="F50" s="26"/>
      <c r="G50" s="790"/>
      <c r="H50" s="790"/>
      <c r="I50" s="26"/>
      <c r="J50" s="26"/>
    </row>
    <row r="51" spans="1:10" s="382" customFormat="1" x14ac:dyDescent="0.2">
      <c r="A51" s="783" t="s">
        <v>129</v>
      </c>
      <c r="B51" s="703"/>
      <c r="C51" s="28"/>
      <c r="D51" s="409" t="str">
        <f>APOR.DEST.!G6</f>
        <v>AÑO DE LA EVALUACIÓN</v>
      </c>
      <c r="E51" s="26"/>
      <c r="F51" s="26"/>
      <c r="G51" s="782"/>
      <c r="H51" s="782"/>
      <c r="I51" s="26"/>
      <c r="J51" s="26"/>
    </row>
    <row r="52" spans="1:10" s="382" customFormat="1" ht="23.25" customHeight="1" x14ac:dyDescent="0.2">
      <c r="A52" s="45"/>
      <c r="B52" s="55">
        <f>VCIFM!H55</f>
        <v>0</v>
      </c>
      <c r="C52" s="80"/>
      <c r="D52" s="26"/>
      <c r="E52" s="81"/>
      <c r="F52" s="81"/>
      <c r="G52" s="790"/>
      <c r="H52" s="790"/>
      <c r="I52" s="26"/>
      <c r="J52" s="26"/>
    </row>
    <row r="53" spans="1:10" s="382" customFormat="1" ht="12.75" customHeight="1" x14ac:dyDescent="0.2">
      <c r="A53" s="784" t="s">
        <v>121</v>
      </c>
      <c r="B53" s="785"/>
      <c r="C53" s="26"/>
      <c r="D53" s="26"/>
      <c r="E53" s="26"/>
      <c r="F53" s="26"/>
      <c r="G53" s="782"/>
      <c r="H53" s="782"/>
      <c r="I53" s="26"/>
      <c r="J53" s="26"/>
    </row>
    <row r="54" spans="1:10" s="382" customFormat="1" ht="13.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s="382" customFormat="1" ht="44.25" customHeight="1" x14ac:dyDescent="0.25">
      <c r="A55" s="26"/>
      <c r="B55" s="26"/>
      <c r="C55" s="26"/>
      <c r="D55" s="505">
        <f>APOR.DEST.!B9</f>
        <v>0</v>
      </c>
      <c r="E55" s="505"/>
      <c r="F55" s="505"/>
      <c r="G55" s="505"/>
      <c r="H55" s="26"/>
      <c r="I55" s="26"/>
      <c r="J55" s="26"/>
    </row>
    <row r="56" spans="1:10" s="382" customFormat="1" x14ac:dyDescent="0.2">
      <c r="A56" s="26"/>
      <c r="B56" s="26"/>
      <c r="C56" s="26"/>
      <c r="D56" s="703" t="s">
        <v>81</v>
      </c>
      <c r="E56" s="703"/>
      <c r="F56" s="703"/>
      <c r="G56" s="703"/>
      <c r="H56" s="26"/>
      <c r="I56" s="26"/>
      <c r="J56" s="26"/>
    </row>
    <row r="57" spans="1:10" s="382" customForma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s="382" customFormat="1" hidden="1" x14ac:dyDescent="0.2"/>
    <row r="59" spans="1:10" s="382" customFormat="1" hidden="1" x14ac:dyDescent="0.2"/>
    <row r="60" spans="1:10" s="382" customFormat="1" hidden="1" x14ac:dyDescent="0.2"/>
    <row r="61" spans="1:10" s="382" customFormat="1" hidden="1" x14ac:dyDescent="0.2"/>
    <row r="62" spans="1:10" hidden="1" x14ac:dyDescent="0.2"/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4">
    <mergeCell ref="B6:I6"/>
    <mergeCell ref="B7:I7"/>
    <mergeCell ref="B8:I8"/>
    <mergeCell ref="B9:I9"/>
    <mergeCell ref="D10:E10"/>
    <mergeCell ref="G10:I10"/>
    <mergeCell ref="D11:E11"/>
    <mergeCell ref="G11:I11"/>
    <mergeCell ref="B14:I14"/>
    <mergeCell ref="B17:I17"/>
    <mergeCell ref="B15:I15"/>
    <mergeCell ref="D56:G56"/>
    <mergeCell ref="F48:I48"/>
    <mergeCell ref="G49:I49"/>
    <mergeCell ref="C49:F49"/>
    <mergeCell ref="G50:H50"/>
    <mergeCell ref="G51:H51"/>
    <mergeCell ref="G52:H52"/>
    <mergeCell ref="B48:D48"/>
    <mergeCell ref="D55:G55"/>
    <mergeCell ref="G53:H53"/>
    <mergeCell ref="A51:B51"/>
    <mergeCell ref="A53:B53"/>
    <mergeCell ref="C25:F25"/>
    <mergeCell ref="F47:I47"/>
    <mergeCell ref="C26:D26"/>
    <mergeCell ref="D29:F29"/>
    <mergeCell ref="B47:D47"/>
    <mergeCell ref="H33:I33"/>
    <mergeCell ref="B38:I38"/>
    <mergeCell ref="B39:I39"/>
    <mergeCell ref="B40:I40"/>
    <mergeCell ref="B45:I45"/>
    <mergeCell ref="B44:I44"/>
    <mergeCell ref="H24:I24"/>
    <mergeCell ref="H34:I34"/>
    <mergeCell ref="D33:F33"/>
    <mergeCell ref="H28:I28"/>
    <mergeCell ref="H29:I29"/>
    <mergeCell ref="H25:I25"/>
    <mergeCell ref="H23:I23"/>
    <mergeCell ref="B42:I42"/>
    <mergeCell ref="B43:I43"/>
    <mergeCell ref="D31:E31"/>
    <mergeCell ref="B12:I12"/>
    <mergeCell ref="B13:I13"/>
    <mergeCell ref="D21:E21"/>
    <mergeCell ref="C27:D27"/>
    <mergeCell ref="B41:I41"/>
    <mergeCell ref="C20:F20"/>
    <mergeCell ref="C23:F23"/>
    <mergeCell ref="H19:I19"/>
    <mergeCell ref="H22:I22"/>
    <mergeCell ref="H20:I20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57" orientation="portrait" r:id="rId2"/>
  <headerFooter alignWithMargins="0"/>
  <rowBreaks count="1" manualBreakCount="1">
    <brk id="12" max="16" man="1"/>
  </rowBreaks>
  <colBreaks count="1" manualBreakCount="1">
    <brk id="3" max="7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5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" customWidth="1"/>
    <col min="3" max="3" width="22.42578125" customWidth="1"/>
    <col min="4" max="4" width="13.7109375" customWidth="1"/>
    <col min="5" max="5" width="18.7109375" customWidth="1"/>
    <col min="6" max="6" width="22.28515625" customWidth="1"/>
    <col min="7" max="7" width="13.42578125" customWidth="1"/>
    <col min="8" max="10" width="17.7109375" customWidth="1"/>
    <col min="11" max="11" width="19.7109375" customWidth="1"/>
    <col min="12" max="12" width="1.7109375" customWidth="1"/>
    <col min="13" max="255" width="11.42578125" hidden="1" customWidth="1"/>
    <col min="256" max="16384" width="7.85546875" hidden="1"/>
  </cols>
  <sheetData>
    <row r="1" spans="1:12" s="384" customFormat="1" ht="56.25" customHeight="1" x14ac:dyDescent="0.2">
      <c r="A1" s="26"/>
      <c r="B1" s="119" t="s">
        <v>198</v>
      </c>
      <c r="C1" s="120"/>
      <c r="D1" s="120"/>
      <c r="E1" s="120"/>
      <c r="F1" s="120"/>
      <c r="G1" s="120"/>
      <c r="H1" s="120"/>
      <c r="I1" s="120"/>
      <c r="J1" s="120"/>
      <c r="K1" s="121"/>
      <c r="L1" s="26"/>
    </row>
    <row r="2" spans="1:12" s="384" customFormat="1" ht="3" customHeight="1" x14ac:dyDescent="0.2">
      <c r="A2" s="26"/>
      <c r="B2" s="33"/>
      <c r="C2" s="34"/>
      <c r="D2" s="34"/>
      <c r="E2" s="34"/>
      <c r="F2" s="34"/>
      <c r="G2" s="34"/>
      <c r="H2" s="34"/>
      <c r="I2" s="34"/>
      <c r="J2" s="34"/>
      <c r="K2" s="34"/>
      <c r="L2" s="26"/>
    </row>
    <row r="3" spans="1:12" s="384" customFormat="1" ht="24" customHeight="1" x14ac:dyDescent="0.25">
      <c r="A3" s="26"/>
      <c r="B3" s="568">
        <f>VCIFM!B6</f>
        <v>0</v>
      </c>
      <c r="C3" s="569"/>
      <c r="D3" s="569"/>
      <c r="E3" s="569"/>
      <c r="F3" s="122"/>
      <c r="G3" s="571">
        <f>VCIFM!G6</f>
        <v>0</v>
      </c>
      <c r="H3" s="571"/>
      <c r="I3" s="123"/>
      <c r="J3" s="569">
        <f>VCIFM!I6</f>
        <v>0</v>
      </c>
      <c r="K3" s="570"/>
      <c r="L3" s="26"/>
    </row>
    <row r="4" spans="1:12" s="384" customFormat="1" x14ac:dyDescent="0.2">
      <c r="A4" s="26"/>
      <c r="B4" s="506" t="str">
        <f>VCIFM!B7</f>
        <v>NOMBRE DEL EVALUADO</v>
      </c>
      <c r="C4" s="507"/>
      <c r="D4" s="507"/>
      <c r="E4" s="507"/>
      <c r="F4" s="124"/>
      <c r="G4" s="566" t="str">
        <f>VCIFM!G7</f>
        <v xml:space="preserve">RFC </v>
      </c>
      <c r="H4" s="566"/>
      <c r="I4" s="125"/>
      <c r="J4" s="566" t="str">
        <f>VCIFM!I7</f>
        <v xml:space="preserve">CURP  </v>
      </c>
      <c r="K4" s="567"/>
      <c r="L4" s="26"/>
    </row>
    <row r="5" spans="1:12" s="384" customFormat="1" ht="24" customHeight="1" x14ac:dyDescent="0.25">
      <c r="A5" s="26"/>
      <c r="B5" s="504">
        <f>VCIFM!B8</f>
        <v>0</v>
      </c>
      <c r="C5" s="505"/>
      <c r="D5" s="505"/>
      <c r="E5" s="505"/>
      <c r="F5" s="405"/>
      <c r="G5" s="505">
        <f>VCIFM!J55</f>
        <v>0</v>
      </c>
      <c r="H5" s="505"/>
      <c r="I5" s="125"/>
      <c r="J5" s="564">
        <f>VCIFM!K6</f>
        <v>0</v>
      </c>
      <c r="K5" s="565"/>
      <c r="L5" s="26"/>
    </row>
    <row r="6" spans="1:12" s="384" customFormat="1" ht="12.75" customHeight="1" x14ac:dyDescent="0.2">
      <c r="A6" s="26"/>
      <c r="B6" s="506" t="str">
        <f>VCIFM!B9</f>
        <v>DENOMINACIÓN DEL PUESTO</v>
      </c>
      <c r="C6" s="507"/>
      <c r="D6" s="507"/>
      <c r="E6" s="507"/>
      <c r="F6" s="407"/>
      <c r="G6" s="507" t="str">
        <f>VCIFM!J56</f>
        <v>AÑO DE LA EVALUACIÓN</v>
      </c>
      <c r="H6" s="507"/>
      <c r="I6" s="125"/>
      <c r="J6" s="566" t="str">
        <f>VCIFM!K7</f>
        <v>RUSP</v>
      </c>
      <c r="K6" s="567"/>
      <c r="L6" s="26"/>
    </row>
    <row r="7" spans="1:12" s="384" customFormat="1" ht="24" customHeight="1" x14ac:dyDescent="0.25">
      <c r="A7" s="26"/>
      <c r="B7" s="504">
        <f>VCIFM!I8</f>
        <v>0</v>
      </c>
      <c r="C7" s="505"/>
      <c r="D7" s="505"/>
      <c r="E7" s="505"/>
      <c r="F7" s="405"/>
      <c r="G7" s="508">
        <f>VCIFM!B10</f>
        <v>0</v>
      </c>
      <c r="H7" s="508"/>
      <c r="I7" s="508"/>
      <c r="J7" s="508"/>
      <c r="K7" s="509"/>
      <c r="L7" s="26"/>
    </row>
    <row r="8" spans="1:12" s="384" customFormat="1" ht="9.75" customHeight="1" x14ac:dyDescent="0.2">
      <c r="A8" s="26"/>
      <c r="B8" s="502" t="str">
        <f>VCIFM!I9</f>
        <v>NOMBRE DE LA DEPENDENCIA U ÓRGANO ADMINISTRATIVO DESCONCENTRADO</v>
      </c>
      <c r="C8" s="503"/>
      <c r="D8" s="503"/>
      <c r="E8" s="503"/>
      <c r="F8" s="127"/>
      <c r="G8" s="503" t="str">
        <f>VCIFM!B11</f>
        <v>CLAVE Y NOMBRE DE LA UNIDAD ADMINISTRATIVA RESPONSABLE</v>
      </c>
      <c r="H8" s="503"/>
      <c r="I8" s="503"/>
      <c r="J8" s="503"/>
      <c r="K8" s="510"/>
      <c r="L8" s="26"/>
    </row>
    <row r="9" spans="1:12" s="384" customFormat="1" ht="22.5" customHeight="1" x14ac:dyDescent="0.25">
      <c r="A9" s="26"/>
      <c r="B9" s="532">
        <f>VCIFM!B12</f>
        <v>0</v>
      </c>
      <c r="C9" s="533"/>
      <c r="D9" s="533"/>
      <c r="E9" s="533"/>
      <c r="F9" s="533"/>
      <c r="G9" s="533"/>
      <c r="H9" s="533"/>
      <c r="I9" s="533"/>
      <c r="J9" s="533"/>
      <c r="K9" s="534"/>
      <c r="L9" s="26"/>
    </row>
    <row r="10" spans="1:12" s="384" customFormat="1" x14ac:dyDescent="0.2">
      <c r="A10" s="26"/>
      <c r="B10" s="574" t="str">
        <f>VCIFM!B13</f>
        <v>LUGAR y FECHA DE LA APLICACIÓN</v>
      </c>
      <c r="C10" s="575"/>
      <c r="D10" s="575"/>
      <c r="E10" s="575"/>
      <c r="F10" s="575"/>
      <c r="G10" s="575"/>
      <c r="H10" s="575"/>
      <c r="I10" s="575"/>
      <c r="J10" s="575"/>
      <c r="K10" s="576"/>
      <c r="L10" s="26"/>
    </row>
    <row r="11" spans="1:12" s="384" customFormat="1" ht="2.4500000000000002" customHeight="1" x14ac:dyDescent="0.2">
      <c r="A11" s="26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26"/>
    </row>
    <row r="12" spans="1:12" s="384" customFormat="1" ht="27" customHeight="1" x14ac:dyDescent="0.2">
      <c r="A12" s="26"/>
      <c r="B12" s="540" t="s">
        <v>50</v>
      </c>
      <c r="C12" s="540"/>
      <c r="D12" s="540"/>
      <c r="E12" s="540"/>
      <c r="F12" s="540"/>
      <c r="G12" s="540"/>
      <c r="H12" s="540"/>
      <c r="I12" s="540"/>
      <c r="J12" s="539" t="s">
        <v>79</v>
      </c>
      <c r="K12" s="540"/>
      <c r="L12" s="26"/>
    </row>
    <row r="13" spans="1:12" s="384" customFormat="1" ht="33" customHeight="1" x14ac:dyDescent="0.2">
      <c r="A13" s="26"/>
      <c r="B13" s="550" t="s">
        <v>155</v>
      </c>
      <c r="C13" s="550"/>
      <c r="D13" s="550"/>
      <c r="E13" s="550"/>
      <c r="F13" s="550"/>
      <c r="G13" s="550"/>
      <c r="H13" s="550"/>
      <c r="I13" s="550"/>
      <c r="J13" s="554"/>
      <c r="K13" s="555"/>
      <c r="L13" s="26"/>
    </row>
    <row r="14" spans="1:12" s="384" customFormat="1" ht="33" customHeight="1" x14ac:dyDescent="0.2">
      <c r="A14" s="26"/>
      <c r="B14" s="550" t="s">
        <v>153</v>
      </c>
      <c r="C14" s="550"/>
      <c r="D14" s="550"/>
      <c r="E14" s="550"/>
      <c r="F14" s="550"/>
      <c r="G14" s="550"/>
      <c r="H14" s="550"/>
      <c r="I14" s="550"/>
      <c r="J14" s="554"/>
      <c r="K14" s="555"/>
      <c r="L14" s="26"/>
    </row>
    <row r="15" spans="1:12" s="384" customFormat="1" ht="33" customHeight="1" x14ac:dyDescent="0.2">
      <c r="A15" s="26"/>
      <c r="B15" s="550" t="s">
        <v>161</v>
      </c>
      <c r="C15" s="550"/>
      <c r="D15" s="550"/>
      <c r="E15" s="550"/>
      <c r="F15" s="550"/>
      <c r="G15" s="550"/>
      <c r="H15" s="550"/>
      <c r="I15" s="550"/>
      <c r="J15" s="554"/>
      <c r="K15" s="555"/>
      <c r="L15" s="26"/>
    </row>
    <row r="16" spans="1:12" s="384" customFormat="1" ht="33" customHeight="1" x14ac:dyDescent="0.2">
      <c r="A16" s="26"/>
      <c r="B16" s="550" t="s">
        <v>154</v>
      </c>
      <c r="C16" s="550"/>
      <c r="D16" s="550"/>
      <c r="E16" s="550"/>
      <c r="F16" s="550"/>
      <c r="G16" s="550"/>
      <c r="H16" s="550"/>
      <c r="I16" s="550"/>
      <c r="J16" s="554"/>
      <c r="K16" s="555"/>
      <c r="L16" s="26"/>
    </row>
    <row r="17" spans="1:12" s="384" customFormat="1" ht="3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384" customFormat="1" ht="27" customHeight="1" x14ac:dyDescent="0.2">
      <c r="A18" s="26"/>
      <c r="B18" s="556" t="s">
        <v>51</v>
      </c>
      <c r="C18" s="557"/>
      <c r="D18" s="557"/>
      <c r="E18" s="557"/>
      <c r="F18" s="557"/>
      <c r="G18" s="557"/>
      <c r="H18" s="557"/>
      <c r="I18" s="557"/>
      <c r="J18" s="557"/>
      <c r="K18" s="558"/>
      <c r="L18" s="26"/>
    </row>
    <row r="19" spans="1:12" s="384" customFormat="1" ht="3" customHeight="1" x14ac:dyDescent="0.2">
      <c r="A19" s="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26"/>
    </row>
    <row r="20" spans="1:12" s="384" customFormat="1" ht="33" customHeight="1" x14ac:dyDescent="0.2">
      <c r="A20" s="26"/>
      <c r="B20" s="541" t="s">
        <v>52</v>
      </c>
      <c r="C20" s="542"/>
      <c r="D20" s="542"/>
      <c r="E20" s="542"/>
      <c r="F20" s="542"/>
      <c r="G20" s="543"/>
      <c r="H20" s="556" t="s">
        <v>53</v>
      </c>
      <c r="I20" s="557"/>
      <c r="J20" s="558"/>
      <c r="K20" s="559" t="s">
        <v>54</v>
      </c>
      <c r="L20" s="26"/>
    </row>
    <row r="21" spans="1:12" s="384" customFormat="1" ht="45" x14ac:dyDescent="0.2">
      <c r="A21" s="26"/>
      <c r="B21" s="544"/>
      <c r="C21" s="545"/>
      <c r="D21" s="545"/>
      <c r="E21" s="545"/>
      <c r="F21" s="545"/>
      <c r="G21" s="546"/>
      <c r="H21" s="129" t="s">
        <v>118</v>
      </c>
      <c r="I21" s="129" t="s">
        <v>13</v>
      </c>
      <c r="J21" s="130" t="s">
        <v>119</v>
      </c>
      <c r="K21" s="560"/>
      <c r="L21" s="26"/>
    </row>
    <row r="22" spans="1:12" s="384" customFormat="1" ht="79.5" customHeight="1" x14ac:dyDescent="0.2">
      <c r="A22" s="26"/>
      <c r="B22" s="544"/>
      <c r="C22" s="545"/>
      <c r="D22" s="545"/>
      <c r="E22" s="545"/>
      <c r="F22" s="545"/>
      <c r="G22" s="546"/>
      <c r="H22" s="131" t="s">
        <v>174</v>
      </c>
      <c r="I22" s="131" t="s">
        <v>173</v>
      </c>
      <c r="J22" s="131" t="s">
        <v>175</v>
      </c>
      <c r="K22" s="560"/>
      <c r="L22" s="26"/>
    </row>
    <row r="23" spans="1:12" s="384" customFormat="1" ht="57" customHeight="1" x14ac:dyDescent="0.2">
      <c r="A23" s="26"/>
      <c r="B23" s="129">
        <v>1</v>
      </c>
      <c r="C23" s="561"/>
      <c r="D23" s="562"/>
      <c r="E23" s="562"/>
      <c r="F23" s="562"/>
      <c r="G23" s="563"/>
      <c r="H23" s="3"/>
      <c r="I23" s="3"/>
      <c r="J23" s="3"/>
      <c r="K23" s="132" t="str">
        <f>'tablas de calculo'!AR1</f>
        <v xml:space="preserve">   </v>
      </c>
      <c r="L23" s="26"/>
    </row>
    <row r="24" spans="1:12" s="384" customFormat="1" ht="57" customHeight="1" x14ac:dyDescent="0.2">
      <c r="A24" s="26"/>
      <c r="B24" s="129">
        <v>2</v>
      </c>
      <c r="C24" s="561"/>
      <c r="D24" s="562"/>
      <c r="E24" s="562"/>
      <c r="F24" s="562"/>
      <c r="G24" s="563"/>
      <c r="H24" s="3"/>
      <c r="I24" s="3"/>
      <c r="J24" s="3"/>
      <c r="K24" s="132" t="str">
        <f>'tablas de calculo'!AR2</f>
        <v xml:space="preserve">   </v>
      </c>
      <c r="L24" s="26"/>
    </row>
    <row r="25" spans="1:12" s="384" customFormat="1" ht="57" customHeight="1" x14ac:dyDescent="0.2">
      <c r="A25" s="26"/>
      <c r="B25" s="129">
        <v>3</v>
      </c>
      <c r="C25" s="561"/>
      <c r="D25" s="562"/>
      <c r="E25" s="562"/>
      <c r="F25" s="562"/>
      <c r="G25" s="563"/>
      <c r="H25" s="3"/>
      <c r="I25" s="3"/>
      <c r="J25" s="3"/>
      <c r="K25" s="132" t="str">
        <f>'tablas de calculo'!AR3</f>
        <v xml:space="preserve">   </v>
      </c>
      <c r="L25" s="26"/>
    </row>
    <row r="26" spans="1:12" s="384" customFormat="1" ht="51.75" customHeight="1" x14ac:dyDescent="0.2">
      <c r="A26" s="26"/>
      <c r="B26" s="133"/>
      <c r="C26" s="134"/>
      <c r="D26" s="572" t="s">
        <v>55</v>
      </c>
      <c r="E26" s="572"/>
      <c r="F26" s="572"/>
      <c r="G26" s="572"/>
      <c r="H26" s="572"/>
      <c r="I26" s="572"/>
      <c r="J26" s="573"/>
      <c r="K26" s="132" t="str">
        <f>'tablas de calculo'!AS4</f>
        <v>Verifica el 3° requisito</v>
      </c>
      <c r="L26" s="26"/>
    </row>
    <row r="27" spans="1:12" s="384" customFormat="1" ht="3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s="384" customFormat="1" ht="30" customHeight="1" x14ac:dyDescent="0.2">
      <c r="A28" s="26"/>
      <c r="B28" s="135" t="s">
        <v>176</v>
      </c>
      <c r="C28" s="136"/>
      <c r="D28" s="136"/>
      <c r="E28" s="136"/>
      <c r="F28" s="137"/>
      <c r="G28" s="135" t="s">
        <v>199</v>
      </c>
      <c r="H28" s="136"/>
      <c r="I28" s="136"/>
      <c r="J28" s="136"/>
      <c r="K28" s="137"/>
      <c r="L28" s="26"/>
    </row>
    <row r="29" spans="1:12" s="384" customFormat="1" ht="49.5" customHeight="1" x14ac:dyDescent="0.2">
      <c r="A29" s="26"/>
      <c r="B29" s="517">
        <f>VCIFM!F50</f>
        <v>0</v>
      </c>
      <c r="C29" s="518"/>
      <c r="D29" s="518"/>
      <c r="E29" s="518"/>
      <c r="F29" s="519"/>
      <c r="G29" s="520"/>
      <c r="H29" s="521"/>
      <c r="I29" s="521"/>
      <c r="J29" s="521"/>
      <c r="K29" s="522"/>
      <c r="L29" s="26"/>
    </row>
    <row r="30" spans="1:12" s="384" customFormat="1" ht="10.5" customHeight="1" x14ac:dyDescent="0.2">
      <c r="A30" s="26"/>
      <c r="B30" s="529" t="s">
        <v>125</v>
      </c>
      <c r="C30" s="530"/>
      <c r="D30" s="530"/>
      <c r="E30" s="530"/>
      <c r="F30" s="531"/>
      <c r="G30" s="547" t="s">
        <v>125</v>
      </c>
      <c r="H30" s="548"/>
      <c r="I30" s="548"/>
      <c r="J30" s="548"/>
      <c r="K30" s="549"/>
      <c r="L30" s="26"/>
    </row>
    <row r="31" spans="1:12" s="384" customFormat="1" ht="51.95" customHeight="1" x14ac:dyDescent="0.2">
      <c r="A31" s="26"/>
      <c r="B31" s="517">
        <f>VCIFM!F44</f>
        <v>0</v>
      </c>
      <c r="C31" s="518"/>
      <c r="D31" s="518"/>
      <c r="E31" s="518"/>
      <c r="F31" s="519"/>
      <c r="G31" s="551"/>
      <c r="H31" s="552"/>
      <c r="I31" s="552"/>
      <c r="J31" s="552"/>
      <c r="K31" s="553"/>
      <c r="L31" s="26"/>
    </row>
    <row r="32" spans="1:12" s="384" customFormat="1" ht="10.5" customHeight="1" x14ac:dyDescent="0.2">
      <c r="A32" s="26"/>
      <c r="B32" s="529" t="s">
        <v>126</v>
      </c>
      <c r="C32" s="530"/>
      <c r="D32" s="530"/>
      <c r="E32" s="530"/>
      <c r="F32" s="531"/>
      <c r="G32" s="547" t="s">
        <v>126</v>
      </c>
      <c r="H32" s="548"/>
      <c r="I32" s="548"/>
      <c r="J32" s="548"/>
      <c r="K32" s="549"/>
      <c r="L32" s="26"/>
    </row>
    <row r="33" spans="1:12" s="384" customFormat="1" ht="57" customHeight="1" x14ac:dyDescent="0.2">
      <c r="A33" s="26"/>
      <c r="B33" s="523"/>
      <c r="C33" s="524"/>
      <c r="D33" s="524"/>
      <c r="E33" s="524"/>
      <c r="F33" s="525"/>
      <c r="G33" s="158"/>
      <c r="H33" s="526"/>
      <c r="I33" s="527"/>
      <c r="J33" s="527"/>
      <c r="K33" s="528"/>
      <c r="L33" s="26"/>
    </row>
    <row r="34" spans="1:12" s="384" customFormat="1" ht="12.75" customHeight="1" x14ac:dyDescent="0.2">
      <c r="A34" s="26"/>
      <c r="B34" s="511" t="s">
        <v>127</v>
      </c>
      <c r="C34" s="512"/>
      <c r="D34" s="512"/>
      <c r="E34" s="512"/>
      <c r="F34" s="513"/>
      <c r="G34" s="514" t="s">
        <v>127</v>
      </c>
      <c r="H34" s="515"/>
      <c r="I34" s="515"/>
      <c r="J34" s="515"/>
      <c r="K34" s="516"/>
      <c r="L34" s="26"/>
    </row>
    <row r="35" spans="1:12" s="384" customFormat="1" ht="3" customHeight="1" x14ac:dyDescent="0.2">
      <c r="A35" s="2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6"/>
    </row>
    <row r="36" spans="1:12" s="384" customFormat="1" ht="34.5" customHeight="1" x14ac:dyDescent="0.2">
      <c r="A36" s="26"/>
      <c r="B36" s="119" t="s">
        <v>56</v>
      </c>
      <c r="C36" s="138"/>
      <c r="D36" s="138"/>
      <c r="E36" s="138"/>
      <c r="F36" s="138"/>
      <c r="G36" s="139"/>
      <c r="H36" s="139"/>
      <c r="I36" s="139"/>
      <c r="J36" s="139"/>
      <c r="K36" s="140"/>
      <c r="L36" s="26"/>
    </row>
    <row r="37" spans="1:12" s="384" customFormat="1" ht="24" customHeight="1" x14ac:dyDescent="0.2">
      <c r="A37" s="26"/>
      <c r="B37" s="535"/>
      <c r="C37" s="536"/>
      <c r="D37" s="536"/>
      <c r="E37" s="536"/>
      <c r="F37" s="536"/>
      <c r="G37" s="536"/>
      <c r="H37" s="536"/>
      <c r="I37" s="536"/>
      <c r="J37" s="536"/>
      <c r="K37" s="537"/>
      <c r="L37" s="26"/>
    </row>
    <row r="38" spans="1:12" s="384" customFormat="1" ht="24" customHeight="1" x14ac:dyDescent="0.2">
      <c r="A38" s="26"/>
      <c r="B38" s="535"/>
      <c r="C38" s="536"/>
      <c r="D38" s="536"/>
      <c r="E38" s="536"/>
      <c r="F38" s="536"/>
      <c r="G38" s="536"/>
      <c r="H38" s="536"/>
      <c r="I38" s="536"/>
      <c r="J38" s="536"/>
      <c r="K38" s="537"/>
      <c r="L38" s="26"/>
    </row>
    <row r="39" spans="1:12" s="384" customFormat="1" ht="24" customHeight="1" x14ac:dyDescent="0.2">
      <c r="A39" s="26"/>
      <c r="B39" s="538"/>
      <c r="C39" s="536"/>
      <c r="D39" s="536"/>
      <c r="E39" s="536"/>
      <c r="F39" s="536"/>
      <c r="G39" s="536"/>
      <c r="H39" s="536"/>
      <c r="I39" s="536"/>
      <c r="J39" s="536"/>
      <c r="K39" s="537"/>
      <c r="L39" s="26"/>
    </row>
    <row r="40" spans="1:12" s="384" customFormat="1" ht="24" customHeight="1" x14ac:dyDescent="0.2">
      <c r="A40" s="26"/>
      <c r="B40" s="535"/>
      <c r="C40" s="536"/>
      <c r="D40" s="536"/>
      <c r="E40" s="536"/>
      <c r="F40" s="536"/>
      <c r="G40" s="536"/>
      <c r="H40" s="536"/>
      <c r="I40" s="536"/>
      <c r="J40" s="536"/>
      <c r="K40" s="537"/>
      <c r="L40" s="26"/>
    </row>
    <row r="41" spans="1:12" s="384" customFormat="1" ht="24" customHeight="1" x14ac:dyDescent="0.2">
      <c r="A41" s="26"/>
      <c r="B41" s="535"/>
      <c r="C41" s="536"/>
      <c r="D41" s="536"/>
      <c r="E41" s="536"/>
      <c r="F41" s="536"/>
      <c r="G41" s="536"/>
      <c r="H41" s="536"/>
      <c r="I41" s="536"/>
      <c r="J41" s="536"/>
      <c r="K41" s="537"/>
      <c r="L41" s="26"/>
    </row>
    <row r="42" spans="1:12" s="384" customFormat="1" ht="24" customHeight="1" x14ac:dyDescent="0.2">
      <c r="A42" s="26"/>
      <c r="B42" s="535"/>
      <c r="C42" s="536"/>
      <c r="D42" s="536"/>
      <c r="E42" s="536"/>
      <c r="F42" s="536"/>
      <c r="G42" s="536"/>
      <c r="H42" s="536"/>
      <c r="I42" s="536"/>
      <c r="J42" s="536"/>
      <c r="K42" s="537"/>
      <c r="L42" s="26"/>
    </row>
    <row r="43" spans="1:12" s="384" customFormat="1" ht="24" customHeight="1" x14ac:dyDescent="0.2">
      <c r="A43" s="26"/>
      <c r="B43" s="535"/>
      <c r="C43" s="536"/>
      <c r="D43" s="536"/>
      <c r="E43" s="536"/>
      <c r="F43" s="536"/>
      <c r="G43" s="536"/>
      <c r="H43" s="536"/>
      <c r="I43" s="536"/>
      <c r="J43" s="536"/>
      <c r="K43" s="537"/>
      <c r="L43" s="26"/>
    </row>
    <row r="44" spans="1:12" s="384" customFormat="1" ht="12.2" customHeight="1" x14ac:dyDescent="0.2">
      <c r="A44" s="26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26"/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D26:J26"/>
    <mergeCell ref="C25:G25"/>
    <mergeCell ref="J13:K13"/>
    <mergeCell ref="B15:I15"/>
    <mergeCell ref="H20:J20"/>
    <mergeCell ref="B14:I14"/>
    <mergeCell ref="J14:K14"/>
    <mergeCell ref="C24:G24"/>
    <mergeCell ref="J5:K5"/>
    <mergeCell ref="J6:K6"/>
    <mergeCell ref="B3:E3"/>
    <mergeCell ref="B4:E4"/>
    <mergeCell ref="J3:K3"/>
    <mergeCell ref="J4:K4"/>
    <mergeCell ref="G3:H3"/>
    <mergeCell ref="G4:H4"/>
    <mergeCell ref="C23:G23"/>
    <mergeCell ref="B10:K10"/>
    <mergeCell ref="J15:K15"/>
    <mergeCell ref="B16:I16"/>
    <mergeCell ref="J16:K16"/>
    <mergeCell ref="B18:K18"/>
    <mergeCell ref="K20:K22"/>
    <mergeCell ref="B9:K9"/>
    <mergeCell ref="B43:K43"/>
    <mergeCell ref="B42:K42"/>
    <mergeCell ref="B39:K39"/>
    <mergeCell ref="B37:K37"/>
    <mergeCell ref="B41:K41"/>
    <mergeCell ref="B38:K38"/>
    <mergeCell ref="B40:K40"/>
    <mergeCell ref="J12:K12"/>
    <mergeCell ref="B20:G22"/>
    <mergeCell ref="B29:F29"/>
    <mergeCell ref="B12:I12"/>
    <mergeCell ref="G30:K30"/>
    <mergeCell ref="B13:I13"/>
    <mergeCell ref="G31:K31"/>
    <mergeCell ref="B32:F32"/>
    <mergeCell ref="B34:F34"/>
    <mergeCell ref="G34:K34"/>
    <mergeCell ref="B31:F31"/>
    <mergeCell ref="G29:K29"/>
    <mergeCell ref="B33:F33"/>
    <mergeCell ref="H33:K33"/>
    <mergeCell ref="B30:F30"/>
    <mergeCell ref="G32:K32"/>
    <mergeCell ref="B8:E8"/>
    <mergeCell ref="B7:E7"/>
    <mergeCell ref="B5:E5"/>
    <mergeCell ref="B6:E6"/>
    <mergeCell ref="G7:K7"/>
    <mergeCell ref="G8:K8"/>
    <mergeCell ref="G6:H6"/>
    <mergeCell ref="G5:H5"/>
  </mergeCells>
  <phoneticPr fontId="15" type="noConversion"/>
  <dataValidations count="4">
    <dataValidation operator="equal" allowBlank="1" showInputMessage="1" showErrorMessage="1" prompt="INGRESAR EL NUMERO DE RUSP, SIN CEROS AL INICIO_x000a_" sqref="J5:K5"/>
    <dataValidation type="custom" allowBlank="1" showInputMessage="1" showErrorMessage="1" error="Elije una sola opción, en la calificación" sqref="H23:J23">
      <formula1>COUNTIF($H$23:$J$23,H23)=1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384" customWidth="1"/>
    <col min="2" max="2" width="20" style="384" customWidth="1"/>
    <col min="3" max="3" width="20.7109375" style="384" customWidth="1"/>
    <col min="4" max="4" width="18.140625" style="384" customWidth="1"/>
    <col min="5" max="5" width="17" style="384" customWidth="1"/>
    <col min="6" max="6" width="21.7109375" style="384" customWidth="1"/>
    <col min="7" max="7" width="18" style="384" customWidth="1"/>
    <col min="8" max="8" width="14.85546875" style="384" customWidth="1"/>
    <col min="9" max="9" width="16.140625" style="384" customWidth="1"/>
    <col min="10" max="10" width="14.7109375" style="384" customWidth="1"/>
    <col min="11" max="11" width="11.7109375" style="384" customWidth="1"/>
    <col min="12" max="12" width="1.7109375" style="384" customWidth="1"/>
    <col min="13" max="16384" width="11.42578125" style="384" hidden="1"/>
  </cols>
  <sheetData>
    <row r="1" spans="1:12" s="391" customFormat="1" ht="36.75" customHeight="1" x14ac:dyDescent="0.2">
      <c r="A1" s="26"/>
      <c r="B1" s="596" t="s">
        <v>192</v>
      </c>
      <c r="C1" s="592"/>
      <c r="D1" s="592"/>
      <c r="E1" s="592"/>
      <c r="F1" s="592"/>
      <c r="G1" s="592"/>
      <c r="H1" s="592"/>
      <c r="I1" s="592"/>
      <c r="J1" s="592"/>
      <c r="K1" s="593"/>
      <c r="L1" s="26"/>
    </row>
    <row r="2" spans="1:12" s="382" customFormat="1" ht="2.4500000000000002" customHeight="1" x14ac:dyDescent="0.25">
      <c r="A2" s="26"/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26"/>
    </row>
    <row r="3" spans="1:12" s="391" customFormat="1" ht="27" customHeight="1" x14ac:dyDescent="0.2">
      <c r="A3" s="26"/>
      <c r="B3" s="598">
        <f>ACT.EXT.!B3</f>
        <v>0</v>
      </c>
      <c r="C3" s="599"/>
      <c r="D3" s="599"/>
      <c r="E3" s="599"/>
      <c r="F3" s="149"/>
      <c r="G3" s="600">
        <f>ACT.EXT.!G3</f>
        <v>0</v>
      </c>
      <c r="H3" s="600"/>
      <c r="I3" s="164"/>
      <c r="J3" s="599">
        <f>ACT.EXT.!J3</f>
        <v>0</v>
      </c>
      <c r="K3" s="601"/>
      <c r="L3" s="26"/>
    </row>
    <row r="4" spans="1:12" s="391" customFormat="1" ht="9.75" customHeight="1" x14ac:dyDescent="0.2">
      <c r="A4" s="26"/>
      <c r="B4" s="588" t="str">
        <f>ACT.EXT.!B4</f>
        <v>NOMBRE DEL EVALUADO</v>
      </c>
      <c r="C4" s="589"/>
      <c r="D4" s="589"/>
      <c r="E4" s="589"/>
      <c r="F4" s="145"/>
      <c r="G4" s="580" t="str">
        <f>ACT.EXT.!G4</f>
        <v xml:space="preserve">RFC </v>
      </c>
      <c r="H4" s="580"/>
      <c r="I4" s="165"/>
      <c r="J4" s="580" t="str">
        <f>ACT.EXT.!J4</f>
        <v xml:space="preserve">CURP  </v>
      </c>
      <c r="K4" s="597"/>
      <c r="L4" s="26"/>
    </row>
    <row r="5" spans="1:12" s="391" customFormat="1" ht="26.25" customHeight="1" x14ac:dyDescent="0.2">
      <c r="A5" s="26"/>
      <c r="B5" s="602">
        <f>ACT.EXT.!B5</f>
        <v>0</v>
      </c>
      <c r="C5" s="603"/>
      <c r="D5" s="603"/>
      <c r="E5" s="603"/>
      <c r="F5" s="603"/>
      <c r="G5" s="603"/>
      <c r="H5" s="603"/>
      <c r="I5" s="165"/>
      <c r="J5" s="604">
        <f>ACT.EXT.!J5</f>
        <v>0</v>
      </c>
      <c r="K5" s="605"/>
      <c r="L5" s="26"/>
    </row>
    <row r="6" spans="1:12" s="391" customFormat="1" ht="12" customHeight="1" x14ac:dyDescent="0.2">
      <c r="A6" s="26"/>
      <c r="B6" s="588" t="str">
        <f>ACT.EXT.!B6</f>
        <v>DENOMINACIÓN DEL PUESTO</v>
      </c>
      <c r="C6" s="589"/>
      <c r="D6" s="589"/>
      <c r="E6" s="589"/>
      <c r="F6" s="589"/>
      <c r="G6" s="589"/>
      <c r="H6" s="589"/>
      <c r="I6" s="165"/>
      <c r="J6" s="580" t="str">
        <f>ACT.EXT.!J6</f>
        <v>RUSP</v>
      </c>
      <c r="K6" s="597"/>
      <c r="L6" s="26"/>
    </row>
    <row r="7" spans="1:12" s="391" customFormat="1" ht="26.25" customHeight="1" x14ac:dyDescent="0.2">
      <c r="A7" s="26"/>
      <c r="B7" s="577">
        <f>ACT.EXT.!B7</f>
        <v>0</v>
      </c>
      <c r="C7" s="578"/>
      <c r="D7" s="578"/>
      <c r="E7" s="578"/>
      <c r="F7" s="578"/>
      <c r="G7" s="406"/>
      <c r="H7" s="603">
        <f>ACT.EXT.!G7</f>
        <v>0</v>
      </c>
      <c r="I7" s="603"/>
      <c r="J7" s="603"/>
      <c r="K7" s="619"/>
      <c r="L7" s="26"/>
    </row>
    <row r="8" spans="1:12" s="391" customFormat="1" ht="11.25" customHeight="1" x14ac:dyDescent="0.2">
      <c r="A8" s="26"/>
      <c r="B8" s="579" t="str">
        <f>ACT.EXT.!B8</f>
        <v>NOMBRE DE LA DEPENDENCIA U ÓRGANO ADMINISTRATIVO DESCONCENTRADO</v>
      </c>
      <c r="C8" s="580"/>
      <c r="D8" s="580"/>
      <c r="E8" s="580"/>
      <c r="F8" s="580"/>
      <c r="G8" s="406"/>
      <c r="H8" s="589" t="str">
        <f>ACT.EXT.!G8</f>
        <v>CLAVE Y NOMBRE DE LA UNIDAD ADMINISTRATIVA RESPONSABLE</v>
      </c>
      <c r="I8" s="589"/>
      <c r="J8" s="589"/>
      <c r="K8" s="620"/>
      <c r="L8" s="26"/>
    </row>
    <row r="9" spans="1:12" s="391" customFormat="1" ht="15" customHeight="1" x14ac:dyDescent="0.2">
      <c r="A9" s="26"/>
      <c r="B9" s="621">
        <f>ACT.EXT.!B9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s="391" customFormat="1" ht="9" customHeight="1" x14ac:dyDescent="0.2">
      <c r="A10" s="26"/>
      <c r="B10" s="624" t="str">
        <f>ACT.EXT.!B10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s="382" customFormat="1" ht="2.4500000000000002" customHeight="1" x14ac:dyDescent="0.2">
      <c r="A11" s="26"/>
      <c r="B11" s="184"/>
      <c r="C11" s="184"/>
      <c r="D11" s="184"/>
      <c r="E11" s="185"/>
      <c r="F11" s="185"/>
      <c r="G11" s="186"/>
      <c r="H11" s="186"/>
      <c r="I11" s="186"/>
      <c r="J11" s="184"/>
      <c r="K11" s="184"/>
      <c r="L11" s="26"/>
    </row>
    <row r="12" spans="1:12" s="391" customFormat="1" ht="31.5" customHeight="1" x14ac:dyDescent="0.2">
      <c r="A12" s="26"/>
      <c r="B12" s="613" t="s">
        <v>46</v>
      </c>
      <c r="C12" s="614"/>
      <c r="D12" s="614"/>
      <c r="E12" s="614"/>
      <c r="F12" s="614"/>
      <c r="G12" s="614"/>
      <c r="H12" s="614"/>
      <c r="I12" s="614"/>
      <c r="J12" s="614"/>
      <c r="K12" s="615"/>
      <c r="L12" s="26"/>
    </row>
    <row r="13" spans="1:12" s="391" customFormat="1" ht="24.75" customHeight="1" x14ac:dyDescent="0.2">
      <c r="A13" s="26"/>
      <c r="B13" s="610" t="s">
        <v>214</v>
      </c>
      <c r="C13" s="611"/>
      <c r="D13" s="611"/>
      <c r="E13" s="611"/>
      <c r="F13" s="612"/>
      <c r="G13" s="168" t="s">
        <v>178</v>
      </c>
      <c r="H13" s="168" t="s">
        <v>103</v>
      </c>
      <c r="I13" s="168" t="s">
        <v>177</v>
      </c>
      <c r="J13" s="168" t="s">
        <v>41</v>
      </c>
      <c r="K13" s="168" t="s">
        <v>180</v>
      </c>
      <c r="L13" s="26"/>
    </row>
    <row r="14" spans="1:12" s="391" customFormat="1" ht="21" customHeight="1" x14ac:dyDescent="0.2">
      <c r="A14" s="26"/>
      <c r="B14" s="606" t="s">
        <v>197</v>
      </c>
      <c r="C14" s="607"/>
      <c r="D14" s="607"/>
      <c r="E14" s="607"/>
      <c r="F14" s="608"/>
      <c r="G14" s="10"/>
      <c r="H14" s="10"/>
      <c r="I14" s="10"/>
      <c r="J14" s="10"/>
      <c r="K14" s="10"/>
      <c r="L14" s="26"/>
    </row>
    <row r="15" spans="1:12" s="391" customFormat="1" ht="28.5" customHeight="1" x14ac:dyDescent="0.2">
      <c r="A15" s="26"/>
      <c r="B15" s="609" t="s">
        <v>194</v>
      </c>
      <c r="C15" s="609"/>
      <c r="D15" s="609"/>
      <c r="E15" s="609"/>
      <c r="F15" s="609"/>
      <c r="G15" s="10"/>
      <c r="H15" s="10"/>
      <c r="I15" s="10"/>
      <c r="J15" s="10"/>
      <c r="K15" s="10"/>
      <c r="L15" s="26"/>
    </row>
    <row r="16" spans="1:12" s="391" customFormat="1" ht="40.5" customHeight="1" x14ac:dyDescent="0.2">
      <c r="A16" s="26"/>
      <c r="B16" s="613" t="s">
        <v>215</v>
      </c>
      <c r="C16" s="627"/>
      <c r="D16" s="627"/>
      <c r="E16" s="627"/>
      <c r="F16" s="627"/>
      <c r="G16" s="627"/>
      <c r="H16" s="627"/>
      <c r="I16" s="627"/>
      <c r="J16" s="627"/>
      <c r="K16" s="628"/>
      <c r="L16" s="26"/>
    </row>
    <row r="17" spans="1:12" s="391" customFormat="1" ht="24.75" customHeight="1" x14ac:dyDescent="0.2">
      <c r="A17" s="26"/>
      <c r="B17" s="610" t="s">
        <v>214</v>
      </c>
      <c r="C17" s="611"/>
      <c r="D17" s="611"/>
      <c r="E17" s="611"/>
      <c r="F17" s="612"/>
      <c r="G17" s="168" t="s">
        <v>178</v>
      </c>
      <c r="H17" s="168" t="s">
        <v>103</v>
      </c>
      <c r="I17" s="168" t="s">
        <v>177</v>
      </c>
      <c r="J17" s="168" t="s">
        <v>41</v>
      </c>
      <c r="K17" s="168" t="s">
        <v>180</v>
      </c>
      <c r="L17" s="26"/>
    </row>
    <row r="18" spans="1:12" s="391" customFormat="1" ht="27" customHeight="1" x14ac:dyDescent="0.2">
      <c r="A18" s="26"/>
      <c r="B18" s="609" t="s">
        <v>206</v>
      </c>
      <c r="C18" s="609"/>
      <c r="D18" s="609"/>
      <c r="E18" s="609"/>
      <c r="F18" s="609"/>
      <c r="G18" s="10"/>
      <c r="H18" s="10"/>
      <c r="I18" s="10"/>
      <c r="J18" s="10"/>
      <c r="K18" s="10"/>
      <c r="L18" s="26"/>
    </row>
    <row r="19" spans="1:12" s="391" customFormat="1" ht="20.25" customHeight="1" x14ac:dyDescent="0.2">
      <c r="A19" s="26"/>
      <c r="B19" s="609" t="s">
        <v>207</v>
      </c>
      <c r="C19" s="609"/>
      <c r="D19" s="609"/>
      <c r="E19" s="609"/>
      <c r="F19" s="609"/>
      <c r="G19" s="10"/>
      <c r="H19" s="10"/>
      <c r="I19" s="10"/>
      <c r="J19" s="10"/>
      <c r="K19" s="10"/>
      <c r="L19" s="26"/>
    </row>
    <row r="20" spans="1:12" s="391" customFormat="1" ht="18.75" customHeight="1" x14ac:dyDescent="0.2">
      <c r="A20" s="26"/>
      <c r="B20" s="609" t="s">
        <v>208</v>
      </c>
      <c r="C20" s="609"/>
      <c r="D20" s="609"/>
      <c r="E20" s="609"/>
      <c r="F20" s="609"/>
      <c r="G20" s="10"/>
      <c r="H20" s="10"/>
      <c r="I20" s="10"/>
      <c r="J20" s="10"/>
      <c r="K20" s="10"/>
      <c r="L20" s="26"/>
    </row>
    <row r="21" spans="1:12" s="391" customFormat="1" ht="39" customHeight="1" x14ac:dyDescent="0.2">
      <c r="A21" s="26"/>
      <c r="B21" s="613" t="s">
        <v>98</v>
      </c>
      <c r="C21" s="614"/>
      <c r="D21" s="614"/>
      <c r="E21" s="614"/>
      <c r="F21" s="614"/>
      <c r="G21" s="614"/>
      <c r="H21" s="614"/>
      <c r="I21" s="614"/>
      <c r="J21" s="614"/>
      <c r="K21" s="615"/>
      <c r="L21" s="26"/>
    </row>
    <row r="22" spans="1:12" s="391" customFormat="1" ht="24.75" customHeight="1" x14ac:dyDescent="0.2">
      <c r="A22" s="26"/>
      <c r="B22" s="610" t="s">
        <v>214</v>
      </c>
      <c r="C22" s="611"/>
      <c r="D22" s="611"/>
      <c r="E22" s="611"/>
      <c r="F22" s="612"/>
      <c r="G22" s="168" t="s">
        <v>178</v>
      </c>
      <c r="H22" s="168" t="s">
        <v>103</v>
      </c>
      <c r="I22" s="168" t="s">
        <v>177</v>
      </c>
      <c r="J22" s="168" t="s">
        <v>41</v>
      </c>
      <c r="K22" s="168" t="s">
        <v>180</v>
      </c>
      <c r="L22" s="26"/>
    </row>
    <row r="23" spans="1:12" s="391" customFormat="1" ht="19.5" customHeight="1" x14ac:dyDescent="0.2">
      <c r="A23" s="26"/>
      <c r="B23" s="609" t="s">
        <v>209</v>
      </c>
      <c r="C23" s="609"/>
      <c r="D23" s="609"/>
      <c r="E23" s="609"/>
      <c r="F23" s="609"/>
      <c r="G23" s="10"/>
      <c r="H23" s="10"/>
      <c r="I23" s="10"/>
      <c r="J23" s="10"/>
      <c r="K23" s="10"/>
      <c r="L23" s="26"/>
    </row>
    <row r="24" spans="1:12" s="391" customFormat="1" ht="20.25" customHeight="1" x14ac:dyDescent="0.2">
      <c r="A24" s="26"/>
      <c r="B24" s="606" t="s">
        <v>210</v>
      </c>
      <c r="C24" s="607"/>
      <c r="D24" s="607"/>
      <c r="E24" s="607"/>
      <c r="F24" s="608"/>
      <c r="G24" s="10"/>
      <c r="H24" s="10"/>
      <c r="I24" s="10"/>
      <c r="J24" s="10"/>
      <c r="K24" s="10"/>
      <c r="L24" s="26"/>
    </row>
    <row r="25" spans="1:12" s="391" customFormat="1" ht="20.25" customHeight="1" x14ac:dyDescent="0.2">
      <c r="A25" s="26"/>
      <c r="B25" s="609" t="s">
        <v>211</v>
      </c>
      <c r="C25" s="609"/>
      <c r="D25" s="609"/>
      <c r="E25" s="609"/>
      <c r="F25" s="609"/>
      <c r="G25" s="10"/>
      <c r="H25" s="10"/>
      <c r="I25" s="10"/>
      <c r="J25" s="10"/>
      <c r="K25" s="10"/>
      <c r="L25" s="26"/>
    </row>
    <row r="26" spans="1:12" s="391" customFormat="1" ht="38.25" customHeight="1" x14ac:dyDescent="0.2">
      <c r="A26" s="26"/>
      <c r="B26" s="613" t="str">
        <f>'vcai-AUTO'!B26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614"/>
      <c r="D26" s="614"/>
      <c r="E26" s="614"/>
      <c r="F26" s="614"/>
      <c r="G26" s="614"/>
      <c r="H26" s="614"/>
      <c r="I26" s="614"/>
      <c r="J26" s="614"/>
      <c r="K26" s="615"/>
      <c r="L26" s="26"/>
    </row>
    <row r="27" spans="1:12" s="391" customFormat="1" ht="24.75" customHeight="1" x14ac:dyDescent="0.2">
      <c r="A27" s="26"/>
      <c r="B27" s="610" t="s">
        <v>214</v>
      </c>
      <c r="C27" s="611"/>
      <c r="D27" s="611"/>
      <c r="E27" s="611"/>
      <c r="F27" s="612"/>
      <c r="G27" s="168" t="s">
        <v>178</v>
      </c>
      <c r="H27" s="168" t="s">
        <v>103</v>
      </c>
      <c r="I27" s="168" t="s">
        <v>177</v>
      </c>
      <c r="J27" s="168" t="s">
        <v>41</v>
      </c>
      <c r="K27" s="168" t="s">
        <v>180</v>
      </c>
      <c r="L27" s="26"/>
    </row>
    <row r="28" spans="1:12" s="391" customFormat="1" ht="20.25" customHeight="1" x14ac:dyDescent="0.2">
      <c r="A28" s="26"/>
      <c r="B28" s="609" t="s">
        <v>200</v>
      </c>
      <c r="C28" s="609"/>
      <c r="D28" s="609"/>
      <c r="E28" s="609"/>
      <c r="F28" s="609"/>
      <c r="G28" s="10"/>
      <c r="H28" s="10"/>
      <c r="I28" s="10"/>
      <c r="J28" s="10"/>
      <c r="K28" s="10"/>
      <c r="L28" s="26"/>
    </row>
    <row r="29" spans="1:12" s="391" customFormat="1" ht="20.25" customHeight="1" x14ac:dyDescent="0.2">
      <c r="A29" s="26"/>
      <c r="B29" s="609" t="s">
        <v>201</v>
      </c>
      <c r="C29" s="609"/>
      <c r="D29" s="609"/>
      <c r="E29" s="609"/>
      <c r="F29" s="609"/>
      <c r="G29" s="10"/>
      <c r="H29" s="10"/>
      <c r="I29" s="10"/>
      <c r="J29" s="10"/>
      <c r="K29" s="10"/>
      <c r="L29" s="26"/>
    </row>
    <row r="30" spans="1:12" s="391" customFormat="1" ht="20.25" customHeight="1" x14ac:dyDescent="0.2">
      <c r="A30" s="26"/>
      <c r="B30" s="609" t="s">
        <v>202</v>
      </c>
      <c r="C30" s="609"/>
      <c r="D30" s="609"/>
      <c r="E30" s="609"/>
      <c r="F30" s="609"/>
      <c r="G30" s="10"/>
      <c r="H30" s="10"/>
      <c r="I30" s="10"/>
      <c r="J30" s="10"/>
      <c r="K30" s="10"/>
      <c r="L30" s="26"/>
    </row>
    <row r="31" spans="1:12" s="391" customFormat="1" ht="51" customHeight="1" x14ac:dyDescent="0.2">
      <c r="A31" s="26"/>
      <c r="B31" s="616" t="s">
        <v>48</v>
      </c>
      <c r="C31" s="617"/>
      <c r="D31" s="617"/>
      <c r="E31" s="617"/>
      <c r="F31" s="617"/>
      <c r="G31" s="617"/>
      <c r="H31" s="617"/>
      <c r="I31" s="617"/>
      <c r="J31" s="617"/>
      <c r="K31" s="618"/>
      <c r="L31" s="26"/>
    </row>
    <row r="32" spans="1:12" s="391" customFormat="1" ht="24.75" customHeight="1" x14ac:dyDescent="0.2">
      <c r="A32" s="26"/>
      <c r="B32" s="610" t="s">
        <v>214</v>
      </c>
      <c r="C32" s="611"/>
      <c r="D32" s="611"/>
      <c r="E32" s="611"/>
      <c r="F32" s="612"/>
      <c r="G32" s="168" t="s">
        <v>178</v>
      </c>
      <c r="H32" s="168" t="s">
        <v>103</v>
      </c>
      <c r="I32" s="168" t="s">
        <v>177</v>
      </c>
      <c r="J32" s="168" t="s">
        <v>41</v>
      </c>
      <c r="K32" s="168" t="s">
        <v>14</v>
      </c>
      <c r="L32" s="26"/>
    </row>
    <row r="33" spans="1:12" s="391" customFormat="1" ht="20.25" customHeight="1" x14ac:dyDescent="0.2">
      <c r="A33" s="26"/>
      <c r="B33" s="609" t="s">
        <v>203</v>
      </c>
      <c r="C33" s="609"/>
      <c r="D33" s="609"/>
      <c r="E33" s="609"/>
      <c r="F33" s="609"/>
      <c r="G33" s="10"/>
      <c r="H33" s="10"/>
      <c r="I33" s="10"/>
      <c r="J33" s="10"/>
      <c r="K33" s="10"/>
      <c r="L33" s="26"/>
    </row>
    <row r="34" spans="1:12" s="391" customFormat="1" ht="27.75" customHeight="1" x14ac:dyDescent="0.2">
      <c r="A34" s="26"/>
      <c r="B34" s="606" t="s">
        <v>204</v>
      </c>
      <c r="C34" s="607"/>
      <c r="D34" s="607"/>
      <c r="E34" s="607"/>
      <c r="F34" s="608"/>
      <c r="G34" s="10"/>
      <c r="H34" s="10"/>
      <c r="I34" s="10"/>
      <c r="J34" s="10"/>
      <c r="K34" s="10"/>
      <c r="L34" s="26"/>
    </row>
    <row r="35" spans="1:12" s="391" customFormat="1" ht="20.25" customHeight="1" x14ac:dyDescent="0.2">
      <c r="A35" s="26"/>
      <c r="B35" s="609" t="s">
        <v>205</v>
      </c>
      <c r="C35" s="609"/>
      <c r="D35" s="609"/>
      <c r="E35" s="609"/>
      <c r="F35" s="609"/>
      <c r="G35" s="10"/>
      <c r="H35" s="10"/>
      <c r="I35" s="10"/>
      <c r="J35" s="10"/>
      <c r="K35" s="10"/>
      <c r="L35" s="26"/>
    </row>
    <row r="36" spans="1:12" s="382" customFormat="1" ht="3" customHeight="1" x14ac:dyDescent="0.2">
      <c r="A36" s="26"/>
      <c r="B36" s="98"/>
      <c r="C36" s="99"/>
      <c r="D36" s="98"/>
      <c r="E36" s="98"/>
      <c r="F36" s="98"/>
      <c r="G36" s="155"/>
      <c r="H36" s="155"/>
      <c r="I36" s="155"/>
      <c r="J36" s="155"/>
      <c r="K36" s="92"/>
      <c r="L36" s="26"/>
    </row>
    <row r="37" spans="1:12" s="391" customFormat="1" ht="12.6" customHeight="1" x14ac:dyDescent="0.2">
      <c r="A37" s="26"/>
      <c r="B37" s="37" t="s">
        <v>35</v>
      </c>
      <c r="C37" s="169" t="str">
        <f>'tablas de calculo'!L3</f>
        <v>Verifica la evaluación</v>
      </c>
      <c r="D37" s="40"/>
      <c r="E37" s="160"/>
      <c r="F37" s="45"/>
      <c r="G37" s="26"/>
      <c r="H37" s="26"/>
      <c r="I37" s="26"/>
      <c r="J37" s="26"/>
      <c r="K37" s="26"/>
      <c r="L37" s="26"/>
    </row>
    <row r="38" spans="1:12" s="391" customFormat="1" x14ac:dyDescent="0.2">
      <c r="A38" s="26"/>
      <c r="B38" s="37" t="s">
        <v>1</v>
      </c>
      <c r="C38" s="169" t="str">
        <f>'tablas de calculo'!L8</f>
        <v>Verifica la evaluación</v>
      </c>
      <c r="D38" s="26"/>
      <c r="E38" s="45"/>
      <c r="F38" s="45"/>
      <c r="G38" s="45"/>
      <c r="H38" s="26"/>
      <c r="I38" s="26"/>
      <c r="J38" s="26"/>
      <c r="K38" s="26"/>
      <c r="L38" s="26"/>
    </row>
    <row r="39" spans="1:12" s="391" customFormat="1" x14ac:dyDescent="0.2">
      <c r="A39" s="26"/>
      <c r="B39" s="38" t="s">
        <v>2</v>
      </c>
      <c r="C39" s="169" t="str">
        <f>'tablas de calculo'!L12</f>
        <v>Verifica la evaluación</v>
      </c>
      <c r="D39" s="26"/>
      <c r="E39" s="590" t="str">
        <f>'Resumen personal'!B47</f>
        <v xml:space="preserve">                                                                                                                                                                 </v>
      </c>
      <c r="F39" s="590"/>
      <c r="G39" s="590"/>
      <c r="H39" s="26"/>
      <c r="I39" s="26"/>
      <c r="J39" s="26"/>
      <c r="K39" s="26"/>
      <c r="L39" s="26"/>
    </row>
    <row r="40" spans="1:12" s="391" customFormat="1" x14ac:dyDescent="0.2">
      <c r="A40" s="26"/>
      <c r="B40" s="38" t="s">
        <v>4</v>
      </c>
      <c r="C40" s="169" t="str">
        <f>'tablas de calculo'!L16</f>
        <v>Verifica la evaluacion</v>
      </c>
      <c r="D40" s="26"/>
      <c r="E40" s="590"/>
      <c r="F40" s="590"/>
      <c r="G40" s="590"/>
      <c r="H40" s="45"/>
      <c r="I40" s="26"/>
      <c r="J40" s="26"/>
      <c r="K40" s="45"/>
      <c r="L40" s="26"/>
    </row>
    <row r="41" spans="1:12" s="391" customFormat="1" ht="13.5" thickBot="1" x14ac:dyDescent="0.25">
      <c r="A41" s="26"/>
      <c r="B41" s="38" t="s">
        <v>3</v>
      </c>
      <c r="C41" s="170" t="str">
        <f>'tablas de calculo'!L21</f>
        <v>Verifica la evaluación</v>
      </c>
      <c r="D41" s="26"/>
      <c r="E41" s="590"/>
      <c r="F41" s="590"/>
      <c r="G41" s="590"/>
      <c r="H41" s="50"/>
      <c r="I41" s="594"/>
      <c r="J41" s="594"/>
      <c r="K41" s="594"/>
      <c r="L41" s="26"/>
    </row>
    <row r="42" spans="1:12" s="391" customFormat="1" ht="27" customHeight="1" x14ac:dyDescent="0.2">
      <c r="A42" s="26"/>
      <c r="B42" s="39" t="s">
        <v>6</v>
      </c>
      <c r="C42" s="171">
        <f>'tablas de calculo'!L22</f>
        <v>0</v>
      </c>
      <c r="D42" s="41"/>
      <c r="E42" s="518"/>
      <c r="F42" s="518"/>
      <c r="G42" s="518"/>
      <c r="H42" s="26"/>
      <c r="I42" s="595"/>
      <c r="J42" s="595"/>
      <c r="K42" s="595"/>
      <c r="L42" s="26"/>
    </row>
    <row r="43" spans="1:12" s="391" customFormat="1" ht="32.25" customHeight="1" x14ac:dyDescent="0.2">
      <c r="A43" s="26"/>
      <c r="B43" s="39" t="s">
        <v>7</v>
      </c>
      <c r="C43" s="168" t="str">
        <f>'tablas de calculo'!L23</f>
        <v>Aplica la evaluación</v>
      </c>
      <c r="D43" s="42"/>
      <c r="E43" s="585" t="s">
        <v>165</v>
      </c>
      <c r="F43" s="585"/>
      <c r="G43" s="585"/>
      <c r="H43" s="97"/>
      <c r="I43" s="585" t="s">
        <v>29</v>
      </c>
      <c r="J43" s="585"/>
      <c r="K43" s="585"/>
      <c r="L43" s="26"/>
    </row>
    <row r="44" spans="1:12" s="382" customFormat="1" ht="18" customHeight="1" x14ac:dyDescent="0.2">
      <c r="A44" s="26"/>
      <c r="B44" s="39"/>
      <c r="C44" s="155"/>
      <c r="D44" s="26"/>
      <c r="E44" s="55">
        <f>VCIFM!E55</f>
        <v>0</v>
      </c>
      <c r="F44" s="26"/>
      <c r="G44" s="55">
        <f>VCIFM!H55</f>
        <v>0</v>
      </c>
      <c r="H44" s="43"/>
      <c r="I44" s="587">
        <f>ACT.EXT.!G5</f>
        <v>0</v>
      </c>
      <c r="J44" s="587"/>
      <c r="K44" s="161"/>
      <c r="L44" s="26"/>
    </row>
    <row r="45" spans="1:12" s="382" customFormat="1" ht="12.75" customHeight="1" x14ac:dyDescent="0.2">
      <c r="A45" s="26"/>
      <c r="B45" s="39"/>
      <c r="C45" s="155"/>
      <c r="D45" s="42"/>
      <c r="E45" s="44" t="s">
        <v>36</v>
      </c>
      <c r="F45" s="162"/>
      <c r="G45" s="44" t="s">
        <v>37</v>
      </c>
      <c r="H45" s="97"/>
      <c r="I45" s="485" t="str">
        <f>ACT.EXT.!G6</f>
        <v>AÑO DE LA EVALUACIÓN</v>
      </c>
      <c r="J45" s="485"/>
      <c r="K45" s="161"/>
      <c r="L45" s="26"/>
    </row>
    <row r="46" spans="1:12" s="382" customFormat="1" ht="12.75" customHeight="1" x14ac:dyDescent="0.2">
      <c r="A46" s="26"/>
      <c r="B46" s="39"/>
      <c r="C46" s="70"/>
      <c r="D46" s="26"/>
      <c r="E46" s="26"/>
      <c r="F46" s="26"/>
      <c r="G46" s="79"/>
      <c r="H46" s="163"/>
      <c r="I46" s="161"/>
      <c r="J46" s="161"/>
      <c r="K46" s="161"/>
      <c r="L46" s="26"/>
    </row>
    <row r="47" spans="1:12" s="382" customFormat="1" ht="3.75" customHeight="1" x14ac:dyDescent="0.2">
      <c r="A47" s="26"/>
      <c r="B47" s="26"/>
      <c r="C47" s="26"/>
      <c r="D47" s="26"/>
      <c r="E47" s="45"/>
      <c r="F47" s="26"/>
      <c r="G47" s="45"/>
      <c r="H47" s="45"/>
      <c r="I47" s="45"/>
      <c r="J47" s="45"/>
      <c r="K47" s="45"/>
      <c r="L47" s="26"/>
    </row>
    <row r="48" spans="1:12" s="391" customFormat="1" ht="19.5" customHeight="1" x14ac:dyDescent="0.2">
      <c r="A48" s="26"/>
      <c r="B48" s="591" t="s">
        <v>39</v>
      </c>
      <c r="C48" s="592"/>
      <c r="D48" s="592"/>
      <c r="E48" s="592"/>
      <c r="F48" s="592"/>
      <c r="G48" s="592"/>
      <c r="H48" s="592"/>
      <c r="I48" s="592"/>
      <c r="J48" s="592"/>
      <c r="K48" s="593"/>
      <c r="L48" s="26"/>
    </row>
    <row r="49" spans="1:12" s="391" customFormat="1" ht="25.5" customHeight="1" x14ac:dyDescent="0.2">
      <c r="A49" s="26"/>
      <c r="B49" s="583"/>
      <c r="C49" s="584"/>
      <c r="D49" s="172" t="s">
        <v>91</v>
      </c>
      <c r="E49" s="581"/>
      <c r="F49" s="581"/>
      <c r="G49" s="581"/>
      <c r="H49" s="581"/>
      <c r="I49" s="581"/>
      <c r="J49" s="581"/>
      <c r="K49" s="582"/>
      <c r="L49" s="26"/>
    </row>
    <row r="50" spans="1:12" s="391" customFormat="1" ht="25.5" customHeight="1" x14ac:dyDescent="0.2">
      <c r="A50" s="26"/>
      <c r="B50" s="583"/>
      <c r="C50" s="584"/>
      <c r="D50" s="172" t="s">
        <v>91</v>
      </c>
      <c r="E50" s="581"/>
      <c r="F50" s="581"/>
      <c r="G50" s="581"/>
      <c r="H50" s="581"/>
      <c r="I50" s="581"/>
      <c r="J50" s="581"/>
      <c r="K50" s="582"/>
      <c r="L50" s="26"/>
    </row>
    <row r="51" spans="1:12" s="391" customFormat="1" ht="25.5" customHeight="1" x14ac:dyDescent="0.2">
      <c r="A51" s="26"/>
      <c r="B51" s="583"/>
      <c r="C51" s="584"/>
      <c r="D51" s="172" t="s">
        <v>91</v>
      </c>
      <c r="E51" s="586"/>
      <c r="F51" s="581"/>
      <c r="G51" s="581"/>
      <c r="H51" s="581"/>
      <c r="I51" s="581"/>
      <c r="J51" s="581"/>
      <c r="K51" s="582"/>
      <c r="L51" s="26"/>
    </row>
    <row r="52" spans="1:12" s="391" customFormat="1" ht="25.5" customHeight="1" x14ac:dyDescent="0.2">
      <c r="A52" s="26"/>
      <c r="B52" s="583"/>
      <c r="C52" s="584"/>
      <c r="D52" s="172" t="s">
        <v>91</v>
      </c>
      <c r="E52" s="581"/>
      <c r="F52" s="581"/>
      <c r="G52" s="581"/>
      <c r="H52" s="581"/>
      <c r="I52" s="581"/>
      <c r="J52" s="581"/>
      <c r="K52" s="582"/>
      <c r="L52" s="26"/>
    </row>
    <row r="53" spans="1:12" s="391" customFormat="1" ht="25.5" customHeight="1" x14ac:dyDescent="0.2">
      <c r="A53" s="26"/>
      <c r="B53" s="583"/>
      <c r="C53" s="584"/>
      <c r="D53" s="172" t="s">
        <v>91</v>
      </c>
      <c r="E53" s="581"/>
      <c r="F53" s="581"/>
      <c r="G53" s="581"/>
      <c r="H53" s="581"/>
      <c r="I53" s="581"/>
      <c r="J53" s="581"/>
      <c r="K53" s="582"/>
      <c r="L53" s="26"/>
    </row>
    <row r="54" spans="1:12" s="391" customFormat="1" ht="25.5" customHeight="1" x14ac:dyDescent="0.2">
      <c r="A54" s="26"/>
      <c r="B54" s="583"/>
      <c r="C54" s="584"/>
      <c r="D54" s="172" t="s">
        <v>91</v>
      </c>
      <c r="E54" s="581"/>
      <c r="F54" s="581"/>
      <c r="G54" s="581"/>
      <c r="H54" s="581"/>
      <c r="I54" s="581"/>
      <c r="J54" s="581"/>
      <c r="K54" s="582"/>
      <c r="L54" s="26"/>
    </row>
    <row r="55" spans="1:12" s="391" customFormat="1" ht="26.25" customHeight="1" x14ac:dyDescent="0.2">
      <c r="A55" s="26"/>
      <c r="B55" s="583"/>
      <c r="C55" s="584"/>
      <c r="D55" s="172" t="s">
        <v>91</v>
      </c>
      <c r="E55" s="581"/>
      <c r="F55" s="581"/>
      <c r="G55" s="581"/>
      <c r="H55" s="581"/>
      <c r="I55" s="581"/>
      <c r="J55" s="581"/>
      <c r="K55" s="582"/>
      <c r="L55" s="26"/>
    </row>
    <row r="56" spans="1:12" s="392" customFormat="1" ht="12.75" customHeight="1" x14ac:dyDescent="0.2">
      <c r="A56" s="25"/>
      <c r="B56" s="173"/>
      <c r="C56" s="174"/>
      <c r="D56" s="174"/>
      <c r="E56" s="174"/>
      <c r="F56" s="174"/>
      <c r="G56" s="174"/>
      <c r="H56" s="175"/>
      <c r="I56" s="25"/>
      <c r="J56" s="25"/>
      <c r="K56" s="25"/>
      <c r="L56" s="25"/>
    </row>
    <row r="57" spans="1:12" ht="12.75" hidden="1" customHeight="1" x14ac:dyDescent="0.2"/>
    <row r="58" spans="1:12" ht="12.75" hidden="1" customHeight="1" x14ac:dyDescent="0.2"/>
    <row r="59" spans="1:12" ht="12.75" hidden="1" customHeight="1" x14ac:dyDescent="0.2"/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2">
    <mergeCell ref="B31:K31"/>
    <mergeCell ref="H7:K7"/>
    <mergeCell ref="H8:K8"/>
    <mergeCell ref="B9:K9"/>
    <mergeCell ref="B10:K10"/>
    <mergeCell ref="B29:F29"/>
    <mergeCell ref="B30:F30"/>
    <mergeCell ref="B16:K16"/>
    <mergeCell ref="B20:F20"/>
    <mergeCell ref="B27:F27"/>
    <mergeCell ref="B23:F23"/>
    <mergeCell ref="B21:K21"/>
    <mergeCell ref="B26:K26"/>
    <mergeCell ref="B14:F14"/>
    <mergeCell ref="B24:F24"/>
    <mergeCell ref="B19:F19"/>
    <mergeCell ref="B25:F25"/>
    <mergeCell ref="B13:F13"/>
    <mergeCell ref="B22:F22"/>
    <mergeCell ref="B17:F17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J5:K5"/>
    <mergeCell ref="B6:H6"/>
    <mergeCell ref="E55:K55"/>
    <mergeCell ref="E53:K53"/>
    <mergeCell ref="E39:G42"/>
    <mergeCell ref="B55:C55"/>
    <mergeCell ref="B48:K48"/>
    <mergeCell ref="B49:C49"/>
    <mergeCell ref="B54:C54"/>
    <mergeCell ref="I41:K42"/>
    <mergeCell ref="B53:C53"/>
    <mergeCell ref="B34:F34"/>
    <mergeCell ref="B15:F15"/>
    <mergeCell ref="B18:F18"/>
    <mergeCell ref="B32:F32"/>
    <mergeCell ref="B35:F35"/>
    <mergeCell ref="B33:F33"/>
    <mergeCell ref="B7:F7"/>
    <mergeCell ref="B8:F8"/>
    <mergeCell ref="E54:K54"/>
    <mergeCell ref="E52:K52"/>
    <mergeCell ref="B50:C50"/>
    <mergeCell ref="B52:C52"/>
    <mergeCell ref="I43:K43"/>
    <mergeCell ref="B51:C51"/>
    <mergeCell ref="E51:K51"/>
    <mergeCell ref="I44:J44"/>
    <mergeCell ref="I45:J45"/>
    <mergeCell ref="E50:K50"/>
    <mergeCell ref="E43:G43"/>
    <mergeCell ref="B28:F28"/>
    <mergeCell ref="E49:K49"/>
    <mergeCell ref="B12:K12"/>
  </mergeCells>
  <phoneticPr fontId="0" type="noConversion"/>
  <conditionalFormatting sqref="G14:K15 G18:K20 G23:K25 G28:K30 G33:K35">
    <cfRule type="expression" dxfId="0" priority="1" stopIfTrue="1">
      <formula>esblancof18</formula>
    </cfRule>
  </conditionalFormatting>
  <dataValidations xWindow="280" yWindow="334" count="16">
    <dataValidation allowBlank="1" showInputMessage="1" showErrorMessage="1" prompt="Al menos EVALÚE un comportamiento asociado a esta CAPACIDAD GERENCIAL" sqref="K17 K22 K27 K32 K13"/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29:K29">
      <formula1>COUNTIF($G$29:$K$29,G29)=1</formula1>
    </dataValidation>
    <dataValidation type="custom" allowBlank="1" showInputMessage="1" showErrorMessage="1" error="Elije una sola opción en los parámetros de evaluación" sqref="G30:K30">
      <formula1>COUNTIF($G$30:$K$30,G30)=1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  <dataValidation type="custom" allowBlank="1" showInputMessage="1" showErrorMessage="1" error="Elije una sola opción en los parámetros de evaluación" sqref="G34:K34">
      <formula1>COUNTIF($G$34:$K$34,G34)=1</formula1>
    </dataValidation>
    <dataValidation type="custom" allowBlank="1" showInputMessage="1" showErrorMessage="1" error="Elije una sola opción en los parámetros de evaluación" sqref="G35:K35">
      <formula1>COUNTIF($G$35:$K$35,G35)=1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6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1"/>
  <sheetViews>
    <sheetView showGridLines="0" zoomScale="85" zoomScaleNormal="85" zoomScaleSheetLayoutView="80" workbookViewId="0"/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7" width="12.140625" customWidth="1"/>
    <col min="8" max="11" width="15.42578125" customWidth="1"/>
    <col min="12" max="12" width="1.7109375" customWidth="1"/>
    <col min="13" max="16384" width="11.42578125" hidden="1"/>
  </cols>
  <sheetData>
    <row r="1" spans="1:12" s="386" customFormat="1" ht="2.25" customHeight="1" x14ac:dyDescent="0.2">
      <c r="A1" s="19"/>
      <c r="B1" s="25"/>
      <c r="C1" s="25"/>
      <c r="D1" s="25"/>
      <c r="E1" s="25"/>
      <c r="F1" s="25"/>
      <c r="G1" s="25"/>
      <c r="H1" s="25"/>
      <c r="I1" s="25"/>
      <c r="J1" s="25"/>
      <c r="K1" s="25"/>
      <c r="L1" s="19"/>
    </row>
    <row r="2" spans="1:12" s="385" customFormat="1" ht="49.5" customHeight="1" x14ac:dyDescent="0.2">
      <c r="A2" s="20"/>
      <c r="B2" s="646" t="s">
        <v>196</v>
      </c>
      <c r="C2" s="647"/>
      <c r="D2" s="647"/>
      <c r="E2" s="647"/>
      <c r="F2" s="647"/>
      <c r="G2" s="647"/>
      <c r="H2" s="647"/>
      <c r="I2" s="647"/>
      <c r="J2" s="647"/>
      <c r="K2" s="648"/>
      <c r="L2" s="20"/>
    </row>
    <row r="3" spans="1:12" s="387" customFormat="1" ht="3" customHeight="1" x14ac:dyDescent="0.2">
      <c r="A3" s="21"/>
      <c r="B3" s="86"/>
      <c r="C3" s="86"/>
      <c r="D3" s="86"/>
      <c r="E3" s="86"/>
      <c r="F3" s="86"/>
      <c r="G3" s="86"/>
      <c r="H3" s="86"/>
      <c r="I3" s="86"/>
      <c r="J3" s="86"/>
      <c r="K3" s="86"/>
      <c r="L3" s="21"/>
    </row>
    <row r="4" spans="1:12" s="387" customFormat="1" ht="27" customHeight="1" x14ac:dyDescent="0.2">
      <c r="A4" s="21"/>
      <c r="B4" s="621">
        <f>'vcai-SUPERIOR'!B3</f>
        <v>0</v>
      </c>
      <c r="C4" s="622"/>
      <c r="D4" s="622"/>
      <c r="E4" s="622"/>
      <c r="F4" s="187"/>
      <c r="G4" s="603">
        <f>'vcai-SUPERIOR'!G3</f>
        <v>0</v>
      </c>
      <c r="H4" s="603"/>
      <c r="I4" s="147"/>
      <c r="J4" s="603">
        <f>'vcai-SUPERIOR'!J3</f>
        <v>0</v>
      </c>
      <c r="K4" s="619"/>
      <c r="L4" s="21"/>
    </row>
    <row r="5" spans="1:12" s="387" customFormat="1" ht="11.25" customHeight="1" x14ac:dyDescent="0.2">
      <c r="A5" s="21"/>
      <c r="B5" s="465" t="s">
        <v>112</v>
      </c>
      <c r="C5" s="466"/>
      <c r="D5" s="466"/>
      <c r="E5" s="466"/>
      <c r="F5" s="188"/>
      <c r="G5" s="649" t="s">
        <v>129</v>
      </c>
      <c r="H5" s="649"/>
      <c r="I5" s="189"/>
      <c r="J5" s="649" t="str">
        <f>'vcai-AUTO'!J4</f>
        <v xml:space="preserve">CURP  </v>
      </c>
      <c r="K5" s="650"/>
      <c r="L5" s="21"/>
    </row>
    <row r="6" spans="1:12" s="387" customFormat="1" ht="27" customHeight="1" x14ac:dyDescent="0.2">
      <c r="A6" s="21"/>
      <c r="B6" s="621">
        <f>'vcai-SUPERIOR'!B5</f>
        <v>0</v>
      </c>
      <c r="C6" s="622"/>
      <c r="D6" s="622"/>
      <c r="E6" s="622"/>
      <c r="F6" s="622"/>
      <c r="G6" s="622"/>
      <c r="H6" s="622"/>
      <c r="I6" s="190"/>
      <c r="J6" s="604">
        <f>'vcai-SUPERIOR'!J5</f>
        <v>0</v>
      </c>
      <c r="K6" s="605"/>
      <c r="L6" s="21"/>
    </row>
    <row r="7" spans="1:12" s="387" customFormat="1" ht="12" customHeight="1" x14ac:dyDescent="0.2">
      <c r="A7" s="21"/>
      <c r="B7" s="465" t="str">
        <f>'vcai-SUPERIOR'!B6</f>
        <v>DENOMINACIÓN DEL PUESTO</v>
      </c>
      <c r="C7" s="466"/>
      <c r="D7" s="466"/>
      <c r="E7" s="466"/>
      <c r="F7" s="466"/>
      <c r="G7" s="466"/>
      <c r="H7" s="466"/>
      <c r="I7" s="191"/>
      <c r="J7" s="500" t="str">
        <f>'vcai-AUTO'!J6</f>
        <v>RUSP</v>
      </c>
      <c r="K7" s="501"/>
      <c r="L7" s="21"/>
    </row>
    <row r="8" spans="1:12" s="387" customFormat="1" ht="27" customHeight="1" x14ac:dyDescent="0.2">
      <c r="A8" s="21"/>
      <c r="B8" s="621">
        <f>'vcai-SUPERIOR'!B7</f>
        <v>0</v>
      </c>
      <c r="C8" s="622"/>
      <c r="D8" s="622"/>
      <c r="E8" s="622"/>
      <c r="F8" s="192"/>
      <c r="G8" s="603">
        <f>'vcai-SUPERIOR'!H7</f>
        <v>0</v>
      </c>
      <c r="H8" s="603"/>
      <c r="I8" s="603"/>
      <c r="J8" s="603"/>
      <c r="K8" s="619"/>
      <c r="L8" s="21"/>
    </row>
    <row r="9" spans="1:12" s="387" customFormat="1" ht="10.5" customHeight="1" x14ac:dyDescent="0.2">
      <c r="A9" s="21"/>
      <c r="B9" s="651" t="str">
        <f>'vcai-SUPERIOR'!B8</f>
        <v>NOMBRE DE LA DEPENDENCIA U ÓRGANO ADMINISTRATIVO DESCONCENTRADO</v>
      </c>
      <c r="C9" s="500"/>
      <c r="D9" s="500"/>
      <c r="E9" s="500"/>
      <c r="F9" s="191"/>
      <c r="G9" s="193" t="str">
        <f>'vcai-SUPERIOR'!H8</f>
        <v>CLAVE Y NOMBRE DE LA UNIDAD ADMINISTRATIVA RESPONSABLE</v>
      </c>
      <c r="H9" s="191"/>
      <c r="I9" s="191"/>
      <c r="J9" s="191"/>
      <c r="K9" s="194"/>
      <c r="L9" s="21"/>
    </row>
    <row r="10" spans="1:12" s="387" customFormat="1" ht="27" customHeight="1" x14ac:dyDescent="0.2">
      <c r="A10" s="21"/>
      <c r="B10" s="621">
        <f>'vcai-SUPERIOR'!B9</f>
        <v>0</v>
      </c>
      <c r="C10" s="622"/>
      <c r="D10" s="622"/>
      <c r="E10" s="622"/>
      <c r="F10" s="622"/>
      <c r="G10" s="622"/>
      <c r="H10" s="622"/>
      <c r="I10" s="622"/>
      <c r="J10" s="622"/>
      <c r="K10" s="623"/>
      <c r="L10" s="21"/>
    </row>
    <row r="11" spans="1:12" s="387" customFormat="1" ht="12.75" customHeight="1" x14ac:dyDescent="0.2">
      <c r="A11" s="21"/>
      <c r="B11" s="629" t="s">
        <v>5</v>
      </c>
      <c r="C11" s="630"/>
      <c r="D11" s="630"/>
      <c r="E11" s="630"/>
      <c r="F11" s="630"/>
      <c r="G11" s="630"/>
      <c r="H11" s="630"/>
      <c r="I11" s="630"/>
      <c r="J11" s="630"/>
      <c r="K11" s="631"/>
      <c r="L11" s="21"/>
    </row>
    <row r="12" spans="1:12" s="388" customFormat="1" ht="3" customHeight="1" x14ac:dyDescent="0.2">
      <c r="A12" s="22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22"/>
    </row>
    <row r="13" spans="1:12" s="385" customFormat="1" ht="15.75" customHeight="1" x14ac:dyDescent="0.2">
      <c r="A13" s="20"/>
      <c r="B13" s="654" t="s">
        <v>146</v>
      </c>
      <c r="C13" s="655"/>
      <c r="D13" s="655"/>
      <c r="E13" s="655"/>
      <c r="F13" s="655"/>
      <c r="G13" s="655"/>
      <c r="H13" s="655"/>
      <c r="I13" s="655"/>
      <c r="J13" s="655"/>
      <c r="K13" s="656"/>
      <c r="L13" s="20"/>
    </row>
    <row r="14" spans="1:12" s="385" customFormat="1" ht="15.75" customHeight="1" x14ac:dyDescent="0.2">
      <c r="A14" s="20"/>
      <c r="B14" s="657"/>
      <c r="C14" s="658"/>
      <c r="D14" s="658"/>
      <c r="E14" s="658"/>
      <c r="F14" s="658"/>
      <c r="G14" s="658"/>
      <c r="H14" s="658"/>
      <c r="I14" s="658"/>
      <c r="J14" s="658"/>
      <c r="K14" s="659"/>
      <c r="L14" s="20"/>
    </row>
    <row r="15" spans="1:12" s="385" customFormat="1" ht="15.75" customHeight="1" x14ac:dyDescent="0.2">
      <c r="A15" s="20"/>
      <c r="B15" s="660"/>
      <c r="C15" s="661"/>
      <c r="D15" s="661"/>
      <c r="E15" s="661"/>
      <c r="F15" s="661"/>
      <c r="G15" s="661"/>
      <c r="H15" s="661"/>
      <c r="I15" s="661"/>
      <c r="J15" s="661"/>
      <c r="K15" s="662"/>
      <c r="L15" s="20"/>
    </row>
    <row r="16" spans="1:12" s="388" customFormat="1" ht="45" customHeight="1" x14ac:dyDescent="0.2">
      <c r="A16" s="22"/>
      <c r="B16" s="632"/>
      <c r="C16" s="633"/>
      <c r="D16" s="633"/>
      <c r="E16" s="633"/>
      <c r="F16" s="633"/>
      <c r="G16" s="633"/>
      <c r="H16" s="633"/>
      <c r="I16" s="633"/>
      <c r="J16" s="633"/>
      <c r="K16" s="634"/>
      <c r="L16" s="22"/>
    </row>
    <row r="17" spans="1:12" s="388" customFormat="1" ht="45" customHeight="1" x14ac:dyDescent="0.2">
      <c r="A17" s="22"/>
      <c r="B17" s="635"/>
      <c r="C17" s="636"/>
      <c r="D17" s="636"/>
      <c r="E17" s="636"/>
      <c r="F17" s="636"/>
      <c r="G17" s="636"/>
      <c r="H17" s="636"/>
      <c r="I17" s="636"/>
      <c r="J17" s="636"/>
      <c r="K17" s="637"/>
      <c r="L17" s="22"/>
    </row>
    <row r="18" spans="1:12" s="389" customFormat="1" ht="45" customHeight="1" x14ac:dyDescent="0.2">
      <c r="A18" s="23"/>
      <c r="B18" s="635"/>
      <c r="C18" s="636"/>
      <c r="D18" s="636"/>
      <c r="E18" s="636"/>
      <c r="F18" s="636"/>
      <c r="G18" s="636"/>
      <c r="H18" s="636"/>
      <c r="I18" s="636"/>
      <c r="J18" s="636"/>
      <c r="K18" s="637"/>
      <c r="L18" s="23"/>
    </row>
    <row r="19" spans="1:12" s="389" customFormat="1" ht="45" customHeight="1" x14ac:dyDescent="0.2">
      <c r="A19" s="23"/>
      <c r="B19" s="638"/>
      <c r="C19" s="639"/>
      <c r="D19" s="639"/>
      <c r="E19" s="639"/>
      <c r="F19" s="639"/>
      <c r="G19" s="639"/>
      <c r="H19" s="639"/>
      <c r="I19" s="639"/>
      <c r="J19" s="639"/>
      <c r="K19" s="640"/>
      <c r="L19" s="23"/>
    </row>
    <row r="20" spans="1:12" s="390" customFormat="1" ht="46.5" customHeight="1" x14ac:dyDescent="0.2">
      <c r="A20" s="24"/>
      <c r="B20" s="596" t="s">
        <v>163</v>
      </c>
      <c r="C20" s="641"/>
      <c r="D20" s="641"/>
      <c r="E20" s="641"/>
      <c r="F20" s="641"/>
      <c r="G20" s="641"/>
      <c r="H20" s="641"/>
      <c r="I20" s="642"/>
      <c r="J20" s="652"/>
      <c r="K20" s="653"/>
      <c r="L20" s="24"/>
    </row>
    <row r="21" spans="1:12" s="388" customFormat="1" ht="12.75" customHeight="1" x14ac:dyDescent="0.2">
      <c r="A21" s="22"/>
      <c r="B21" s="60"/>
      <c r="C21" s="60"/>
      <c r="D21" s="60"/>
      <c r="E21" s="60"/>
      <c r="F21" s="60"/>
      <c r="G21" s="60"/>
      <c r="H21" s="54"/>
      <c r="I21" s="54"/>
      <c r="J21" s="22"/>
      <c r="K21" s="22"/>
      <c r="L21" s="22"/>
    </row>
    <row r="22" spans="1:12" s="385" customFormat="1" ht="12.75" customHeight="1" x14ac:dyDescent="0.2">
      <c r="A22" s="20"/>
      <c r="B22" s="590">
        <f>VCIFM!F50</f>
        <v>0</v>
      </c>
      <c r="C22" s="590"/>
      <c r="D22" s="179"/>
      <c r="E22" s="179"/>
      <c r="F22" s="36"/>
      <c r="G22" s="36"/>
      <c r="H22" s="20"/>
      <c r="I22" s="20"/>
      <c r="J22" s="20"/>
      <c r="K22" s="20"/>
      <c r="L22" s="20"/>
    </row>
    <row r="23" spans="1:12" s="385" customFormat="1" ht="12.75" customHeight="1" x14ac:dyDescent="0.2">
      <c r="A23" s="20"/>
      <c r="B23" s="590"/>
      <c r="C23" s="590"/>
      <c r="D23" s="179"/>
      <c r="E23" s="179"/>
      <c r="F23" s="36"/>
      <c r="G23" s="36"/>
      <c r="H23" s="20"/>
      <c r="I23" s="643"/>
      <c r="J23" s="643"/>
      <c r="K23" s="643"/>
      <c r="L23" s="20"/>
    </row>
    <row r="24" spans="1:12" s="385" customFormat="1" ht="12.75" customHeight="1" x14ac:dyDescent="0.2">
      <c r="A24" s="20"/>
      <c r="B24" s="590"/>
      <c r="C24" s="590"/>
      <c r="D24" s="179"/>
      <c r="E24" s="179"/>
      <c r="F24" s="36"/>
      <c r="G24" s="36"/>
      <c r="H24" s="20"/>
      <c r="I24" s="643"/>
      <c r="J24" s="643"/>
      <c r="K24" s="643"/>
      <c r="L24" s="20"/>
    </row>
    <row r="25" spans="1:12" s="388" customFormat="1" ht="12.75" customHeight="1" x14ac:dyDescent="0.2">
      <c r="A25" s="22"/>
      <c r="B25" s="590"/>
      <c r="C25" s="590"/>
      <c r="D25" s="179"/>
      <c r="E25" s="179"/>
      <c r="F25" s="54"/>
      <c r="G25" s="54"/>
      <c r="H25" s="22"/>
      <c r="I25" s="643"/>
      <c r="J25" s="643"/>
      <c r="K25" s="643"/>
      <c r="L25" s="22"/>
    </row>
    <row r="26" spans="1:12" s="388" customFormat="1" ht="12.75" customHeight="1" x14ac:dyDescent="0.2">
      <c r="A26" s="22"/>
      <c r="B26" s="518"/>
      <c r="C26" s="518"/>
      <c r="D26" s="179"/>
      <c r="E26" s="645">
        <f>'vcai-SUPERIOR'!I44</f>
        <v>0</v>
      </c>
      <c r="F26" s="645"/>
      <c r="G26" s="54"/>
      <c r="H26" s="22"/>
      <c r="I26" s="644"/>
      <c r="J26" s="644"/>
      <c r="K26" s="644"/>
      <c r="L26" s="22"/>
    </row>
    <row r="27" spans="1:12" s="388" customFormat="1" ht="12.75" customHeight="1" x14ac:dyDescent="0.2">
      <c r="A27" s="22"/>
      <c r="B27" s="485" t="s">
        <v>165</v>
      </c>
      <c r="C27" s="485"/>
      <c r="D27" s="61"/>
      <c r="E27" s="485" t="str">
        <f>'vcai-SUPERIOR'!I45</f>
        <v>AÑO DE LA EVALUACIÓN</v>
      </c>
      <c r="F27" s="485"/>
      <c r="G27" s="54"/>
      <c r="H27" s="54"/>
      <c r="I27" s="485" t="s">
        <v>30</v>
      </c>
      <c r="J27" s="485"/>
      <c r="K27" s="485"/>
      <c r="L27" s="22"/>
    </row>
    <row r="28" spans="1:12" s="388" customFormat="1" ht="28.5" customHeight="1" x14ac:dyDescent="0.2">
      <c r="A28" s="22"/>
      <c r="B28" s="55">
        <f>VCIFM!E55</f>
        <v>0</v>
      </c>
      <c r="C28" s="181"/>
      <c r="D28" s="49"/>
      <c r="E28" s="49"/>
      <c r="F28" s="56"/>
      <c r="G28" s="56"/>
      <c r="H28" s="56"/>
      <c r="I28" s="46"/>
      <c r="J28" s="46"/>
      <c r="K28" s="46"/>
      <c r="L28" s="22"/>
    </row>
    <row r="29" spans="1:12" s="388" customFormat="1" ht="13.5" customHeight="1" x14ac:dyDescent="0.2">
      <c r="A29" s="22"/>
      <c r="B29" s="177" t="s">
        <v>129</v>
      </c>
      <c r="C29" s="57"/>
      <c r="D29" s="58"/>
      <c r="E29" s="58"/>
      <c r="F29" s="54"/>
      <c r="G29" s="54"/>
      <c r="H29" s="54"/>
      <c r="I29" s="54"/>
      <c r="J29" s="54"/>
      <c r="K29" s="54"/>
      <c r="L29" s="22"/>
    </row>
    <row r="30" spans="1:12" s="385" customFormat="1" ht="33.75" customHeight="1" x14ac:dyDescent="0.2">
      <c r="A30" s="20"/>
      <c r="B30" s="203">
        <f>VCIFM!H55</f>
        <v>0</v>
      </c>
      <c r="C30" s="179"/>
      <c r="D30" s="59"/>
      <c r="E30" s="59"/>
      <c r="F30" s="181"/>
      <c r="G30" s="181"/>
      <c r="H30" s="181"/>
      <c r="I30" s="181"/>
      <c r="J30" s="181"/>
      <c r="K30" s="181"/>
      <c r="L30" s="20"/>
    </row>
    <row r="31" spans="1:12" s="385" customFormat="1" x14ac:dyDescent="0.2">
      <c r="A31" s="20"/>
      <c r="B31" s="176" t="s">
        <v>147</v>
      </c>
      <c r="C31" s="176"/>
      <c r="D31" s="181"/>
      <c r="E31" s="181"/>
      <c r="F31" s="181"/>
      <c r="G31" s="181"/>
      <c r="H31" s="181"/>
      <c r="I31" s="181"/>
      <c r="J31" s="181"/>
      <c r="K31" s="181"/>
      <c r="L31" s="20"/>
    </row>
    <row r="32" spans="1:12" s="385" customFormat="1" x14ac:dyDescent="0.2">
      <c r="A32" s="2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20"/>
    </row>
    <row r="33" ht="11.25" hidden="1" customHeight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6"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  <mergeCell ref="B2:K2"/>
    <mergeCell ref="B4:E4"/>
    <mergeCell ref="B5:E5"/>
    <mergeCell ref="G4:H4"/>
    <mergeCell ref="G5:H5"/>
    <mergeCell ref="J5:K5"/>
    <mergeCell ref="J4:K4"/>
    <mergeCell ref="B27:C27"/>
    <mergeCell ref="B22:C26"/>
    <mergeCell ref="B11:K11"/>
    <mergeCell ref="B16:K19"/>
    <mergeCell ref="B20:I20"/>
    <mergeCell ref="I27:K27"/>
    <mergeCell ref="I23:K26"/>
    <mergeCell ref="E27:F27"/>
    <mergeCell ref="E26:F26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20:K20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11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1.42578125" customWidth="1"/>
    <col min="3" max="3" width="21.140625" customWidth="1"/>
    <col min="4" max="4" width="13.7109375" customWidth="1"/>
    <col min="5" max="5" width="20.42578125" customWidth="1"/>
    <col min="6" max="6" width="20.85546875" customWidth="1"/>
    <col min="7" max="7" width="25" customWidth="1"/>
    <col min="8" max="8" width="15.5703125" customWidth="1"/>
    <col min="9" max="9" width="15" customWidth="1"/>
    <col min="10" max="10" width="15.5703125" customWidth="1"/>
    <col min="11" max="11" width="9.7109375" customWidth="1"/>
    <col min="12" max="12" width="1.7109375" customWidth="1"/>
    <col min="13" max="13" width="3.140625" style="384" hidden="1" customWidth="1"/>
    <col min="14" max="14" width="3.5703125" style="384" hidden="1" customWidth="1"/>
    <col min="15" max="16384" width="11.42578125" style="384" hidden="1"/>
  </cols>
  <sheetData>
    <row r="1" spans="1:12" ht="39" customHeight="1" x14ac:dyDescent="0.2">
      <c r="A1" s="26"/>
      <c r="B1" s="665" t="s">
        <v>191</v>
      </c>
      <c r="C1" s="666"/>
      <c r="D1" s="666"/>
      <c r="E1" s="666"/>
      <c r="F1" s="666"/>
      <c r="G1" s="666"/>
      <c r="H1" s="666"/>
      <c r="I1" s="666"/>
      <c r="J1" s="666"/>
      <c r="K1" s="667"/>
      <c r="L1" s="26"/>
    </row>
    <row r="2" spans="1:12" ht="3" customHeight="1" x14ac:dyDescent="0.25">
      <c r="A2" s="26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64"/>
    </row>
    <row r="3" spans="1:12" ht="24" customHeight="1" x14ac:dyDescent="0.2">
      <c r="A3" s="26"/>
      <c r="B3" s="598">
        <f>'vcai-SUPERIOR'!B3</f>
        <v>0</v>
      </c>
      <c r="C3" s="599"/>
      <c r="D3" s="599"/>
      <c r="E3" s="599"/>
      <c r="F3" s="149"/>
      <c r="G3" s="600">
        <f>'vcai-SUPERIOR'!G3</f>
        <v>0</v>
      </c>
      <c r="H3" s="600"/>
      <c r="I3" s="164"/>
      <c r="J3" s="599">
        <f>'vcai-SUPERIOR'!J3</f>
        <v>0</v>
      </c>
      <c r="K3" s="601"/>
      <c r="L3" s="26"/>
    </row>
    <row r="4" spans="1:12" ht="8.25" customHeight="1" x14ac:dyDescent="0.2">
      <c r="A4" s="26"/>
      <c r="B4" s="588" t="str">
        <f>'vcai-SUPERIOR'!B4</f>
        <v>NOMBRE DEL EVALUADO</v>
      </c>
      <c r="C4" s="589"/>
      <c r="D4" s="589"/>
      <c r="E4" s="589"/>
      <c r="F4" s="145"/>
      <c r="G4" s="589" t="str">
        <f>'vcai-SUPERIOR'!G4</f>
        <v xml:space="preserve">RFC </v>
      </c>
      <c r="H4" s="589"/>
      <c r="I4" s="165"/>
      <c r="J4" s="589" t="str">
        <f>'vcai-SUPERIOR'!J4</f>
        <v xml:space="preserve">CURP  </v>
      </c>
      <c r="K4" s="620"/>
      <c r="L4" s="26"/>
    </row>
    <row r="5" spans="1:12" ht="24" customHeight="1" x14ac:dyDescent="0.25">
      <c r="A5" s="26"/>
      <c r="B5" s="602">
        <f>'vcai-SUPERIOR'!B5</f>
        <v>0</v>
      </c>
      <c r="C5" s="603"/>
      <c r="D5" s="603"/>
      <c r="E5" s="603"/>
      <c r="F5" s="603"/>
      <c r="G5" s="603"/>
      <c r="H5" s="603"/>
      <c r="I5" s="165"/>
      <c r="J5" s="663">
        <f>'vcai-SUPERIOR'!J5</f>
        <v>0</v>
      </c>
      <c r="K5" s="664"/>
      <c r="L5" s="26"/>
    </row>
    <row r="6" spans="1:12" ht="9" customHeight="1" x14ac:dyDescent="0.2">
      <c r="A6" s="26"/>
      <c r="B6" s="588" t="str">
        <f>'vcai-SUPERIOR'!B6</f>
        <v>DENOMINACIÓN DEL PUESTO</v>
      </c>
      <c r="C6" s="589"/>
      <c r="D6" s="589"/>
      <c r="E6" s="589"/>
      <c r="F6" s="589"/>
      <c r="G6" s="589"/>
      <c r="H6" s="589"/>
      <c r="I6" s="165"/>
      <c r="J6" s="589" t="str">
        <f>'vcai-SUPERIOR'!J6</f>
        <v>RUSP</v>
      </c>
      <c r="K6" s="620"/>
      <c r="L6" s="26"/>
    </row>
    <row r="7" spans="1:12" ht="24" customHeight="1" x14ac:dyDescent="0.25">
      <c r="A7" s="26"/>
      <c r="B7" s="602">
        <f>'vcai-SUPERIOR'!B7</f>
        <v>0</v>
      </c>
      <c r="C7" s="603"/>
      <c r="D7" s="603"/>
      <c r="E7" s="603"/>
      <c r="F7" s="166"/>
      <c r="G7" s="603">
        <f>'vcai-SUPERIOR'!H7</f>
        <v>0</v>
      </c>
      <c r="H7" s="603"/>
      <c r="I7" s="603"/>
      <c r="J7" s="603"/>
      <c r="K7" s="619"/>
      <c r="L7" s="26"/>
    </row>
    <row r="8" spans="1:12" ht="8.25" customHeight="1" x14ac:dyDescent="0.2">
      <c r="A8" s="26"/>
      <c r="B8" s="579" t="str">
        <f>'vcai-SUPERIOR'!B8</f>
        <v>NOMBRE DE LA DEPENDENCIA U ÓRGANO ADMINISTRATIVO DESCONCENTRADO</v>
      </c>
      <c r="C8" s="580"/>
      <c r="D8" s="580"/>
      <c r="E8" s="580"/>
      <c r="F8" s="167"/>
      <c r="G8" s="589" t="str">
        <f>'vcai-SUPERIOR'!H8</f>
        <v>CLAVE Y NOMBRE DE LA UNIDAD ADMINISTRATIVA RESPONSABLE</v>
      </c>
      <c r="H8" s="589"/>
      <c r="I8" s="589"/>
      <c r="J8" s="589"/>
      <c r="K8" s="620"/>
      <c r="L8" s="26"/>
    </row>
    <row r="9" spans="1:12" ht="24" customHeight="1" x14ac:dyDescent="0.2">
      <c r="A9" s="26"/>
      <c r="B9" s="621">
        <f>'vcai-SUPERIOR'!B9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ht="9" customHeight="1" x14ac:dyDescent="0.2">
      <c r="A10" s="26"/>
      <c r="B10" s="624" t="str">
        <f>'vcai-SUPERIOR'!B10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ht="2.4500000000000002" customHeight="1" x14ac:dyDescent="0.2">
      <c r="A11" s="26"/>
      <c r="B11" s="144"/>
      <c r="C11" s="144"/>
      <c r="D11" s="144"/>
      <c r="E11" s="233"/>
      <c r="F11" s="233"/>
      <c r="G11" s="233"/>
      <c r="H11" s="233"/>
      <c r="I11" s="233"/>
      <c r="J11" s="144"/>
      <c r="K11" s="144"/>
      <c r="L11" s="26"/>
    </row>
    <row r="12" spans="1:12" ht="33" customHeight="1" x14ac:dyDescent="0.2">
      <c r="A12" s="26"/>
      <c r="B12" s="613" t="s">
        <v>46</v>
      </c>
      <c r="C12" s="614"/>
      <c r="D12" s="614"/>
      <c r="E12" s="614"/>
      <c r="F12" s="614"/>
      <c r="G12" s="614"/>
      <c r="H12" s="614"/>
      <c r="I12" s="614"/>
      <c r="J12" s="614"/>
      <c r="K12" s="615"/>
      <c r="L12" s="26"/>
    </row>
    <row r="13" spans="1:12" ht="24.75" customHeight="1" x14ac:dyDescent="0.2">
      <c r="A13" s="26"/>
      <c r="B13" s="610" t="s">
        <v>214</v>
      </c>
      <c r="C13" s="611"/>
      <c r="D13" s="611"/>
      <c r="E13" s="611"/>
      <c r="F13" s="612"/>
      <c r="G13" s="168" t="s">
        <v>178</v>
      </c>
      <c r="H13" s="168" t="s">
        <v>103</v>
      </c>
      <c r="I13" s="168" t="s">
        <v>177</v>
      </c>
      <c r="J13" s="168" t="s">
        <v>179</v>
      </c>
      <c r="K13" s="168" t="s">
        <v>180</v>
      </c>
      <c r="L13" s="26"/>
    </row>
    <row r="14" spans="1:12" ht="21" customHeight="1" x14ac:dyDescent="0.2">
      <c r="A14" s="62"/>
      <c r="B14" s="668" t="s">
        <v>197</v>
      </c>
      <c r="C14" s="668"/>
      <c r="D14" s="668"/>
      <c r="E14" s="668"/>
      <c r="F14" s="668"/>
      <c r="G14" s="8"/>
      <c r="H14" s="8"/>
      <c r="I14" s="8"/>
      <c r="J14" s="8"/>
      <c r="K14" s="8"/>
      <c r="L14" s="62"/>
    </row>
    <row r="15" spans="1:12" ht="30.75" customHeight="1" x14ac:dyDescent="0.2">
      <c r="A15" s="62"/>
      <c r="B15" s="668" t="s">
        <v>194</v>
      </c>
      <c r="C15" s="668"/>
      <c r="D15" s="668"/>
      <c r="E15" s="668"/>
      <c r="F15" s="668"/>
      <c r="G15" s="8"/>
      <c r="H15" s="8"/>
      <c r="I15" s="8"/>
      <c r="J15" s="8"/>
      <c r="K15" s="8"/>
      <c r="L15" s="62"/>
    </row>
    <row r="16" spans="1:12" ht="42" customHeight="1" x14ac:dyDescent="0.2">
      <c r="A16" s="26"/>
      <c r="B16" s="613" t="s">
        <v>215</v>
      </c>
      <c r="C16" s="614"/>
      <c r="D16" s="614"/>
      <c r="E16" s="614"/>
      <c r="F16" s="614"/>
      <c r="G16" s="614"/>
      <c r="H16" s="614"/>
      <c r="I16" s="614"/>
      <c r="J16" s="614"/>
      <c r="K16" s="615"/>
      <c r="L16" s="26"/>
    </row>
    <row r="17" spans="1:12" ht="24.75" customHeight="1" x14ac:dyDescent="0.2">
      <c r="A17" s="26"/>
      <c r="B17" s="610" t="s">
        <v>214</v>
      </c>
      <c r="C17" s="611"/>
      <c r="D17" s="611"/>
      <c r="E17" s="611"/>
      <c r="F17" s="612"/>
      <c r="G17" s="168" t="s">
        <v>178</v>
      </c>
      <c r="H17" s="168" t="s">
        <v>103</v>
      </c>
      <c r="I17" s="168" t="s">
        <v>177</v>
      </c>
      <c r="J17" s="168" t="s">
        <v>179</v>
      </c>
      <c r="K17" s="168" t="s">
        <v>180</v>
      </c>
      <c r="L17" s="26"/>
    </row>
    <row r="18" spans="1:12" ht="21" customHeight="1" x14ac:dyDescent="0.2">
      <c r="A18" s="62"/>
      <c r="B18" s="668" t="s">
        <v>206</v>
      </c>
      <c r="C18" s="668"/>
      <c r="D18" s="668"/>
      <c r="E18" s="668"/>
      <c r="F18" s="668"/>
      <c r="G18" s="8"/>
      <c r="H18" s="8"/>
      <c r="I18" s="8"/>
      <c r="J18" s="8"/>
      <c r="K18" s="8"/>
      <c r="L18" s="62"/>
    </row>
    <row r="19" spans="1:12" ht="21" customHeight="1" x14ac:dyDescent="0.2">
      <c r="A19" s="62"/>
      <c r="B19" s="668" t="s">
        <v>207</v>
      </c>
      <c r="C19" s="668"/>
      <c r="D19" s="668"/>
      <c r="E19" s="668"/>
      <c r="F19" s="668"/>
      <c r="G19" s="8"/>
      <c r="H19" s="8"/>
      <c r="I19" s="8"/>
      <c r="J19" s="8"/>
      <c r="K19" s="8"/>
      <c r="L19" s="62"/>
    </row>
    <row r="20" spans="1:12" ht="21" customHeight="1" x14ac:dyDescent="0.2">
      <c r="A20" s="62"/>
      <c r="B20" s="668" t="s">
        <v>208</v>
      </c>
      <c r="C20" s="668"/>
      <c r="D20" s="668"/>
      <c r="E20" s="668"/>
      <c r="F20" s="668"/>
      <c r="G20" s="8"/>
      <c r="H20" s="8"/>
      <c r="I20" s="8"/>
      <c r="J20" s="8"/>
      <c r="K20" s="8"/>
      <c r="L20" s="62"/>
    </row>
    <row r="21" spans="1:12" ht="41.25" customHeight="1" x14ac:dyDescent="0.2">
      <c r="A21" s="87"/>
      <c r="B21" s="613" t="s">
        <v>98</v>
      </c>
      <c r="C21" s="614"/>
      <c r="D21" s="614"/>
      <c r="E21" s="614"/>
      <c r="F21" s="614"/>
      <c r="G21" s="614"/>
      <c r="H21" s="614"/>
      <c r="I21" s="614"/>
      <c r="J21" s="614"/>
      <c r="K21" s="615"/>
      <c r="L21" s="87"/>
    </row>
    <row r="22" spans="1:12" ht="24.75" customHeight="1" x14ac:dyDescent="0.2">
      <c r="A22" s="26"/>
      <c r="B22" s="610" t="s">
        <v>214</v>
      </c>
      <c r="C22" s="611"/>
      <c r="D22" s="611"/>
      <c r="E22" s="611"/>
      <c r="F22" s="612"/>
      <c r="G22" s="168" t="s">
        <v>178</v>
      </c>
      <c r="H22" s="168" t="s">
        <v>103</v>
      </c>
      <c r="I22" s="168" t="s">
        <v>177</v>
      </c>
      <c r="J22" s="168" t="s">
        <v>179</v>
      </c>
      <c r="K22" s="168" t="s">
        <v>180</v>
      </c>
      <c r="L22" s="26"/>
    </row>
    <row r="23" spans="1:12" ht="21" customHeight="1" x14ac:dyDescent="0.2">
      <c r="A23" s="62"/>
      <c r="B23" s="668" t="s">
        <v>209</v>
      </c>
      <c r="C23" s="668"/>
      <c r="D23" s="668"/>
      <c r="E23" s="668"/>
      <c r="F23" s="668"/>
      <c r="G23" s="8"/>
      <c r="H23" s="8"/>
      <c r="I23" s="8"/>
      <c r="J23" s="8"/>
      <c r="K23" s="8"/>
      <c r="L23" s="62"/>
    </row>
    <row r="24" spans="1:12" ht="21" customHeight="1" x14ac:dyDescent="0.2">
      <c r="A24" s="62"/>
      <c r="B24" s="668" t="s">
        <v>210</v>
      </c>
      <c r="C24" s="668"/>
      <c r="D24" s="668"/>
      <c r="E24" s="668"/>
      <c r="F24" s="668"/>
      <c r="G24" s="118"/>
      <c r="H24" s="118"/>
      <c r="I24" s="118"/>
      <c r="J24" s="118"/>
      <c r="K24" s="118"/>
      <c r="L24" s="62"/>
    </row>
    <row r="25" spans="1:12" ht="21" customHeight="1" x14ac:dyDescent="0.2">
      <c r="A25" s="62"/>
      <c r="B25" s="668" t="s">
        <v>211</v>
      </c>
      <c r="C25" s="668"/>
      <c r="D25" s="668"/>
      <c r="E25" s="668"/>
      <c r="F25" s="668"/>
      <c r="G25" s="8"/>
      <c r="H25" s="8"/>
      <c r="I25" s="8"/>
      <c r="J25" s="8"/>
      <c r="K25" s="8"/>
      <c r="L25" s="62"/>
    </row>
    <row r="26" spans="1:12" ht="37.5" customHeight="1" x14ac:dyDescent="0.2">
      <c r="A26" s="26"/>
      <c r="B26" s="613" t="s">
        <v>47</v>
      </c>
      <c r="C26" s="614"/>
      <c r="D26" s="614"/>
      <c r="E26" s="614"/>
      <c r="F26" s="614"/>
      <c r="G26" s="614"/>
      <c r="H26" s="614"/>
      <c r="I26" s="614"/>
      <c r="J26" s="614"/>
      <c r="K26" s="615"/>
      <c r="L26" s="26"/>
    </row>
    <row r="27" spans="1:12" ht="24.75" customHeight="1" x14ac:dyDescent="0.2">
      <c r="A27" s="26"/>
      <c r="B27" s="610" t="s">
        <v>214</v>
      </c>
      <c r="C27" s="611"/>
      <c r="D27" s="611"/>
      <c r="E27" s="611"/>
      <c r="F27" s="612"/>
      <c r="G27" s="168" t="s">
        <v>178</v>
      </c>
      <c r="H27" s="168" t="s">
        <v>103</v>
      </c>
      <c r="I27" s="168" t="s">
        <v>177</v>
      </c>
      <c r="J27" s="168" t="s">
        <v>179</v>
      </c>
      <c r="K27" s="168" t="s">
        <v>180</v>
      </c>
      <c r="L27" s="26"/>
    </row>
    <row r="28" spans="1:12" ht="21" customHeight="1" x14ac:dyDescent="0.2">
      <c r="A28" s="63"/>
      <c r="B28" s="668" t="s">
        <v>200</v>
      </c>
      <c r="C28" s="668"/>
      <c r="D28" s="668"/>
      <c r="E28" s="668"/>
      <c r="F28" s="668"/>
      <c r="G28" s="8"/>
      <c r="H28" s="8"/>
      <c r="I28" s="8"/>
      <c r="J28" s="8"/>
      <c r="K28" s="8"/>
      <c r="L28" s="63"/>
    </row>
    <row r="29" spans="1:12" ht="21" customHeight="1" x14ac:dyDescent="0.2">
      <c r="A29" s="63"/>
      <c r="B29" s="668" t="s">
        <v>201</v>
      </c>
      <c r="C29" s="668"/>
      <c r="D29" s="668"/>
      <c r="E29" s="668"/>
      <c r="F29" s="668"/>
      <c r="G29" s="8"/>
      <c r="H29" s="8"/>
      <c r="I29" s="8"/>
      <c r="J29" s="8"/>
      <c r="K29" s="8"/>
      <c r="L29" s="63"/>
    </row>
    <row r="30" spans="1:12" ht="21" customHeight="1" x14ac:dyDescent="0.2">
      <c r="A30" s="63"/>
      <c r="B30" s="668" t="s">
        <v>202</v>
      </c>
      <c r="C30" s="668"/>
      <c r="D30" s="668"/>
      <c r="E30" s="668"/>
      <c r="F30" s="668"/>
      <c r="G30" s="8"/>
      <c r="H30" s="8"/>
      <c r="I30" s="8"/>
      <c r="J30" s="8"/>
      <c r="K30" s="8"/>
      <c r="L30" s="63"/>
    </row>
    <row r="31" spans="1:12" ht="41.25" customHeight="1" x14ac:dyDescent="0.2">
      <c r="A31" s="26"/>
      <c r="B31" s="672" t="s">
        <v>48</v>
      </c>
      <c r="C31" s="673"/>
      <c r="D31" s="673"/>
      <c r="E31" s="673"/>
      <c r="F31" s="673"/>
      <c r="G31" s="673"/>
      <c r="H31" s="673"/>
      <c r="I31" s="673"/>
      <c r="J31" s="673"/>
      <c r="K31" s="674"/>
      <c r="L31" s="45"/>
    </row>
    <row r="32" spans="1:12" ht="24.75" customHeight="1" x14ac:dyDescent="0.2">
      <c r="A32" s="26"/>
      <c r="B32" s="610" t="s">
        <v>214</v>
      </c>
      <c r="C32" s="611"/>
      <c r="D32" s="611"/>
      <c r="E32" s="611"/>
      <c r="F32" s="612"/>
      <c r="G32" s="168" t="s">
        <v>178</v>
      </c>
      <c r="H32" s="168" t="s">
        <v>103</v>
      </c>
      <c r="I32" s="168" t="s">
        <v>177</v>
      </c>
      <c r="J32" s="168" t="s">
        <v>179</v>
      </c>
      <c r="K32" s="168" t="s">
        <v>180</v>
      </c>
      <c r="L32" s="26"/>
    </row>
    <row r="33" spans="1:12" ht="21" customHeight="1" x14ac:dyDescent="0.2">
      <c r="A33" s="62"/>
      <c r="B33" s="668" t="s">
        <v>203</v>
      </c>
      <c r="C33" s="668"/>
      <c r="D33" s="668"/>
      <c r="E33" s="668"/>
      <c r="F33" s="668"/>
      <c r="G33" s="8"/>
      <c r="H33" s="8"/>
      <c r="I33" s="8"/>
      <c r="J33" s="8"/>
      <c r="K33" s="8"/>
      <c r="L33" s="62"/>
    </row>
    <row r="34" spans="1:12" ht="27" customHeight="1" x14ac:dyDescent="0.2">
      <c r="A34" s="62"/>
      <c r="B34" s="669" t="s">
        <v>204</v>
      </c>
      <c r="C34" s="670"/>
      <c r="D34" s="670"/>
      <c r="E34" s="670"/>
      <c r="F34" s="671"/>
      <c r="G34" s="8"/>
      <c r="H34" s="8"/>
      <c r="I34" s="8"/>
      <c r="J34" s="8"/>
      <c r="K34" s="8"/>
      <c r="L34" s="62"/>
    </row>
    <row r="35" spans="1:12" ht="21" customHeight="1" x14ac:dyDescent="0.2">
      <c r="A35" s="62"/>
      <c r="B35" s="668" t="s">
        <v>205</v>
      </c>
      <c r="C35" s="668"/>
      <c r="D35" s="668"/>
      <c r="E35" s="668"/>
      <c r="F35" s="668"/>
      <c r="G35" s="8"/>
      <c r="H35" s="8"/>
      <c r="I35" s="8"/>
      <c r="J35" s="8"/>
      <c r="K35" s="8"/>
      <c r="L35" s="62"/>
    </row>
    <row r="36" spans="1:12" ht="3" customHeight="1" x14ac:dyDescent="0.2">
      <c r="A36" s="62"/>
      <c r="B36" s="234"/>
      <c r="C36" s="235"/>
      <c r="D36" s="234"/>
      <c r="E36" s="234"/>
      <c r="F36" s="234"/>
      <c r="G36" s="70"/>
      <c r="H36" s="70"/>
      <c r="I36" s="52"/>
      <c r="J36" s="70"/>
      <c r="K36" s="236"/>
      <c r="L36" s="62"/>
    </row>
    <row r="37" spans="1:12" x14ac:dyDescent="0.2">
      <c r="A37" s="26"/>
      <c r="B37" s="100" t="s">
        <v>35</v>
      </c>
      <c r="C37" s="169" t="str">
        <f>'tablas de calculo'!V3</f>
        <v>Verifica la evaluación</v>
      </c>
      <c r="D37" s="30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100" t="s">
        <v>1</v>
      </c>
      <c r="C38" s="169" t="str">
        <f>'tablas de calculo'!V8</f>
        <v>Verifica la evaluación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101" t="s">
        <v>2</v>
      </c>
      <c r="C39" s="169" t="str">
        <f>'tablas de calculo'!V12</f>
        <v>Verifica la evaluación</v>
      </c>
      <c r="D39" s="26"/>
      <c r="E39" s="675"/>
      <c r="F39" s="675"/>
      <c r="G39" s="675"/>
      <c r="H39" s="45"/>
      <c r="I39" s="6"/>
      <c r="J39" s="6"/>
      <c r="K39" s="6"/>
      <c r="L39" s="26"/>
    </row>
    <row r="40" spans="1:12" x14ac:dyDescent="0.2">
      <c r="A40" s="26"/>
      <c r="B40" s="101" t="s">
        <v>4</v>
      </c>
      <c r="C40" s="169" t="str">
        <f>'tablas de calculo'!V16</f>
        <v>Verifica la evaluacion</v>
      </c>
      <c r="D40" s="26"/>
      <c r="E40" s="675"/>
      <c r="F40" s="675"/>
      <c r="G40" s="675"/>
      <c r="H40" s="50"/>
      <c r="I40" s="1"/>
      <c r="J40" s="6"/>
      <c r="K40" s="6"/>
      <c r="L40" s="26"/>
    </row>
    <row r="41" spans="1:12" ht="13.5" thickBot="1" x14ac:dyDescent="0.25">
      <c r="A41" s="26"/>
      <c r="B41" s="101" t="s">
        <v>3</v>
      </c>
      <c r="C41" s="170" t="str">
        <f>'tablas de calculo'!V20</f>
        <v>Verifica la evaluación</v>
      </c>
      <c r="D41" s="26"/>
      <c r="E41" s="675"/>
      <c r="F41" s="675"/>
      <c r="G41" s="675"/>
      <c r="H41" s="26"/>
      <c r="I41" s="6"/>
      <c r="J41" s="6"/>
      <c r="K41" s="7"/>
      <c r="L41" s="26"/>
    </row>
    <row r="42" spans="1:12" ht="25.5" customHeight="1" x14ac:dyDescent="0.2">
      <c r="A42" s="26"/>
      <c r="B42" s="180" t="s">
        <v>6</v>
      </c>
      <c r="C42" s="171">
        <f>'tablas de calculo'!V22</f>
        <v>0</v>
      </c>
      <c r="D42" s="237"/>
      <c r="E42" s="676"/>
      <c r="F42" s="676"/>
      <c r="G42" s="676"/>
      <c r="H42" s="26"/>
      <c r="I42" s="6"/>
      <c r="J42" s="6"/>
      <c r="K42" s="238"/>
      <c r="L42" s="26"/>
    </row>
    <row r="43" spans="1:12" ht="32.25" customHeight="1" x14ac:dyDescent="0.2">
      <c r="A43" s="26"/>
      <c r="B43" s="180" t="s">
        <v>7</v>
      </c>
      <c r="C43" s="168" t="str">
        <f>'tablas de calculo'!V23</f>
        <v>Aplica la evaluación</v>
      </c>
      <c r="D43" s="26"/>
      <c r="E43" s="486" t="s">
        <v>166</v>
      </c>
      <c r="F43" s="486"/>
      <c r="G43" s="486"/>
      <c r="H43" s="26"/>
      <c r="I43" s="486" t="s">
        <v>148</v>
      </c>
      <c r="J43" s="486"/>
      <c r="K43" s="486"/>
      <c r="L43" s="26"/>
    </row>
    <row r="44" spans="1:12" ht="27.75" customHeight="1" x14ac:dyDescent="0.2">
      <c r="A44" s="26"/>
      <c r="B44" s="239"/>
      <c r="C44" s="155"/>
      <c r="D44" s="26"/>
      <c r="E44" s="85"/>
      <c r="F44" s="26"/>
      <c r="G44" s="85"/>
      <c r="H44" s="43"/>
      <c r="I44" s="595">
        <f>'vcai-CAPACITACION'!E26</f>
        <v>0</v>
      </c>
      <c r="J44" s="595"/>
      <c r="K44" s="46"/>
      <c r="L44" s="26"/>
    </row>
    <row r="45" spans="1:12" ht="25.5" customHeight="1" x14ac:dyDescent="0.2">
      <c r="A45" s="26"/>
      <c r="B45" s="26"/>
      <c r="C45" s="26"/>
      <c r="D45" s="26"/>
      <c r="E45" s="57" t="s">
        <v>129</v>
      </c>
      <c r="F45" s="26"/>
      <c r="G45" s="57" t="s">
        <v>121</v>
      </c>
      <c r="H45" s="240"/>
      <c r="I45" s="408" t="str">
        <f>'vcai-CAPACITACION'!E27</f>
        <v>AÑO DE LA EVALUACIÓN</v>
      </c>
      <c r="J45" s="240"/>
      <c r="K45" s="45"/>
      <c r="L45" s="26"/>
    </row>
    <row r="46" spans="1:12" ht="19.5" customHeight="1" x14ac:dyDescent="0.2">
      <c r="A46" s="26"/>
      <c r="B46" s="591" t="s">
        <v>39</v>
      </c>
      <c r="C46" s="592"/>
      <c r="D46" s="592"/>
      <c r="E46" s="592"/>
      <c r="F46" s="592"/>
      <c r="G46" s="592"/>
      <c r="H46" s="592"/>
      <c r="I46" s="592"/>
      <c r="J46" s="592"/>
      <c r="K46" s="593"/>
      <c r="L46" s="26"/>
    </row>
    <row r="47" spans="1:12" ht="25.5" customHeight="1" x14ac:dyDescent="0.2">
      <c r="A47" s="26"/>
      <c r="B47" s="583"/>
      <c r="C47" s="584"/>
      <c r="D47" s="168" t="s">
        <v>91</v>
      </c>
      <c r="E47" s="460"/>
      <c r="F47" s="460"/>
      <c r="G47" s="460"/>
      <c r="H47" s="460"/>
      <c r="I47" s="460"/>
      <c r="J47" s="460"/>
      <c r="K47" s="461"/>
      <c r="L47" s="26"/>
    </row>
    <row r="48" spans="1:12" ht="25.5" customHeight="1" x14ac:dyDescent="0.2">
      <c r="A48" s="26"/>
      <c r="B48" s="583"/>
      <c r="C48" s="584"/>
      <c r="D48" s="241" t="s">
        <v>91</v>
      </c>
      <c r="E48" s="460"/>
      <c r="F48" s="460"/>
      <c r="G48" s="460"/>
      <c r="H48" s="460"/>
      <c r="I48" s="460"/>
      <c r="J48" s="460"/>
      <c r="K48" s="461"/>
      <c r="L48" s="26"/>
    </row>
    <row r="49" spans="1:12" ht="25.5" customHeight="1" x14ac:dyDescent="0.2">
      <c r="A49" s="26"/>
      <c r="B49" s="583"/>
      <c r="C49" s="584"/>
      <c r="D49" s="241" t="s">
        <v>91</v>
      </c>
      <c r="E49" s="460"/>
      <c r="F49" s="460"/>
      <c r="G49" s="460"/>
      <c r="H49" s="460"/>
      <c r="I49" s="460"/>
      <c r="J49" s="460"/>
      <c r="K49" s="461"/>
      <c r="L49" s="26"/>
    </row>
    <row r="50" spans="1:12" ht="25.5" customHeight="1" x14ac:dyDescent="0.2">
      <c r="A50" s="26"/>
      <c r="B50" s="583"/>
      <c r="C50" s="584"/>
      <c r="D50" s="241" t="s">
        <v>91</v>
      </c>
      <c r="E50" s="460"/>
      <c r="F50" s="460"/>
      <c r="G50" s="460"/>
      <c r="H50" s="460"/>
      <c r="I50" s="460"/>
      <c r="J50" s="460"/>
      <c r="K50" s="461"/>
      <c r="L50" s="26"/>
    </row>
    <row r="51" spans="1:12" ht="25.5" customHeight="1" x14ac:dyDescent="0.2">
      <c r="A51" s="26"/>
      <c r="B51" s="583"/>
      <c r="C51" s="584"/>
      <c r="D51" s="241" t="s">
        <v>91</v>
      </c>
      <c r="E51" s="460"/>
      <c r="F51" s="460"/>
      <c r="G51" s="460"/>
      <c r="H51" s="460"/>
      <c r="I51" s="460"/>
      <c r="J51" s="460"/>
      <c r="K51" s="461"/>
      <c r="L51" s="26"/>
    </row>
    <row r="52" spans="1:12" ht="25.5" customHeight="1" x14ac:dyDescent="0.2">
      <c r="A52" s="26"/>
      <c r="B52" s="583"/>
      <c r="C52" s="584"/>
      <c r="D52" s="241" t="s">
        <v>91</v>
      </c>
      <c r="E52" s="460"/>
      <c r="F52" s="460"/>
      <c r="G52" s="460"/>
      <c r="H52" s="460"/>
      <c r="I52" s="460"/>
      <c r="J52" s="460"/>
      <c r="K52" s="461"/>
      <c r="L52" s="26"/>
    </row>
    <row r="53" spans="1:12" ht="25.5" customHeight="1" x14ac:dyDescent="0.2">
      <c r="A53" s="26"/>
      <c r="B53" s="583"/>
      <c r="C53" s="584"/>
      <c r="D53" s="241" t="s">
        <v>91</v>
      </c>
      <c r="E53" s="460"/>
      <c r="F53" s="460"/>
      <c r="G53" s="460"/>
      <c r="H53" s="460"/>
      <c r="I53" s="460"/>
      <c r="J53" s="460"/>
      <c r="K53" s="461"/>
      <c r="L53" s="26"/>
    </row>
    <row r="54" spans="1:12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0">
    <mergeCell ref="E53:K53"/>
    <mergeCell ref="E50:K50"/>
    <mergeCell ref="B51:C51"/>
    <mergeCell ref="B53:C53"/>
    <mergeCell ref="B52:C52"/>
    <mergeCell ref="E51:K51"/>
    <mergeCell ref="E52:K52"/>
    <mergeCell ref="B16:K16"/>
    <mergeCell ref="B26:K26"/>
    <mergeCell ref="B20:F20"/>
    <mergeCell ref="B21:K21"/>
    <mergeCell ref="B27:F27"/>
    <mergeCell ref="B23:F23"/>
    <mergeCell ref="B17:F17"/>
    <mergeCell ref="E43:G43"/>
    <mergeCell ref="E49:K49"/>
    <mergeCell ref="B22:F22"/>
    <mergeCell ref="B24:F24"/>
    <mergeCell ref="B18:F18"/>
    <mergeCell ref="E39:G42"/>
    <mergeCell ref="E47:K47"/>
    <mergeCell ref="E48:K48"/>
    <mergeCell ref="B25:F25"/>
    <mergeCell ref="B19:F19"/>
    <mergeCell ref="B47:C47"/>
    <mergeCell ref="B48:C48"/>
    <mergeCell ref="B49:C49"/>
    <mergeCell ref="B50:C50"/>
    <mergeCell ref="B46:K46"/>
    <mergeCell ref="B1:K1"/>
    <mergeCell ref="B14:F14"/>
    <mergeCell ref="B15:F15"/>
    <mergeCell ref="B12:K12"/>
    <mergeCell ref="B3:E3"/>
    <mergeCell ref="G3:H3"/>
    <mergeCell ref="J3:K3"/>
    <mergeCell ref="B6:H6"/>
    <mergeCell ref="G4:H4"/>
    <mergeCell ref="J4:K4"/>
    <mergeCell ref="G7:K7"/>
    <mergeCell ref="B8:E8"/>
    <mergeCell ref="B9:K9"/>
    <mergeCell ref="G8:K8"/>
    <mergeCell ref="B13:F13"/>
    <mergeCell ref="I44:J44"/>
    <mergeCell ref="B5:H5"/>
    <mergeCell ref="J5:K5"/>
    <mergeCell ref="B4:E4"/>
    <mergeCell ref="B10:K10"/>
    <mergeCell ref="J6:K6"/>
    <mergeCell ref="B7:E7"/>
    <mergeCell ref="B33:F33"/>
    <mergeCell ref="B30:F30"/>
    <mergeCell ref="B34:F34"/>
    <mergeCell ref="B32:F32"/>
    <mergeCell ref="B31:K31"/>
    <mergeCell ref="B28:F28"/>
    <mergeCell ref="B29:F29"/>
    <mergeCell ref="I43:K43"/>
    <mergeCell ref="B35:F35"/>
  </mergeCells>
  <phoneticPr fontId="0" type="noConversion"/>
  <dataValidations count="17">
    <dataValidation type="textLength" operator="equal" allowBlank="1" showInputMessage="1" showErrorMessage="1" error="ANOTAR A 13 POSICIONES EL RFC DEL EVALUADOR" sqref="E44">
      <formula1>13</formula1>
    </dataValidation>
    <dataValidation type="textLength" operator="equal" allowBlank="1" showInputMessage="1" showErrorMessage="1" error="ANOTAR A 18 POSICIONES EL CURP DEL EVALUADOR" sqref="G44:H44">
      <formula1>18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20:K20">
      <formula1>COUNTIF($G$20:$K$20,G20)=1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25:K25">
      <formula1>COUNTIF($G$25:$K$25,G25)=1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30:K30">
      <formula1>COUNTIF($G$30:$K$30,G30)=1</formula1>
    </dataValidation>
    <dataValidation type="custom" allowBlank="1" showInputMessage="1" showErrorMessage="1" error="Elije una sola opción en los parámetros de evaluación" sqref="G29:K29">
      <formula1>COUNTIF($G$29:$K$29,G29)=1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35:K35">
      <formula1>COUNTIF($G$35:$K$35,G35)=1</formula1>
    </dataValidation>
    <dataValidation type="custom" allowBlank="1" showInputMessage="1" showErrorMessage="1" error="Elije una sola opción en los parámetros de evaluación" sqref="G34:K34">
      <formula1>COUNTIF($G$34:$K$34,G34)=1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>
      <formula1>"APRENDIZAJE DE HABILIDADES O CONOCIMIENTOS ESPECIFICOS,ASESORIA PERSONALIZADA,FACULTAMIENTO,SEGUIMIENTO ESPECIAL,OTROS"</formula1>
    </dataValidation>
  </dataValidations>
  <printOptions horizontalCentered="1"/>
  <pageMargins left="0" right="0" top="0" bottom="0" header="0" footer="0"/>
  <pageSetup scale="5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U159"/>
  <sheetViews>
    <sheetView showGridLines="0" zoomScale="80" zoomScaleNormal="80" zoomScaleSheetLayoutView="50" workbookViewId="0"/>
  </sheetViews>
  <sheetFormatPr baseColWidth="10" defaultColWidth="0" defaultRowHeight="12.75" customHeight="1" zeroHeight="1" x14ac:dyDescent="0.2"/>
  <cols>
    <col min="1" max="1" width="1.7109375" customWidth="1"/>
    <col min="2" max="2" width="22.28515625" customWidth="1"/>
    <col min="3" max="3" width="19.7109375" customWidth="1"/>
    <col min="4" max="4" width="16.140625" customWidth="1"/>
    <col min="5" max="5" width="18.140625" customWidth="1"/>
    <col min="6" max="6" width="14.42578125" customWidth="1"/>
    <col min="7" max="7" width="17.7109375" customWidth="1"/>
    <col min="8" max="8" width="17" customWidth="1"/>
    <col min="9" max="9" width="15.28515625" customWidth="1"/>
    <col min="10" max="10" width="16" customWidth="1"/>
    <col min="11" max="11" width="20.42578125" customWidth="1"/>
    <col min="12" max="12" width="23.140625" customWidth="1"/>
    <col min="13" max="13" width="8.140625" customWidth="1"/>
    <col min="14" max="14" width="1.5703125" customWidth="1"/>
    <col min="15" max="255" width="11.42578125" hidden="1" customWidth="1"/>
    <col min="256" max="16384" width="3.85546875" hidden="1"/>
  </cols>
  <sheetData>
    <row r="1" spans="1:14" ht="33" customHeight="1" x14ac:dyDescent="0.2">
      <c r="A1" s="28"/>
      <c r="B1" s="400" t="s">
        <v>225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32"/>
    </row>
    <row r="2" spans="1:14" ht="3" customHeight="1" x14ac:dyDescent="0.2">
      <c r="A2" s="28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32"/>
    </row>
    <row r="3" spans="1:14" ht="24.95" customHeight="1" x14ac:dyDescent="0.2">
      <c r="A3" s="26"/>
      <c r="B3" s="707">
        <f>'vcai-3°EVALUADOR'!B7</f>
        <v>0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9"/>
      <c r="N3" s="56"/>
    </row>
    <row r="4" spans="1:14" ht="12.75" customHeight="1" x14ac:dyDescent="0.2">
      <c r="A4" s="88"/>
      <c r="B4" s="547" t="str">
        <f>'vcai-3°EVALUADOR'!B8</f>
        <v>NOMBRE DE LA DEPENDENCIA U ÓRGANO ADMINISTRATIVO DESCONCENTRADO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9"/>
      <c r="N4" s="89"/>
    </row>
    <row r="5" spans="1:14" ht="24.95" customHeight="1" x14ac:dyDescent="0.2">
      <c r="A5" s="26"/>
      <c r="B5" s="517">
        <f>'vcai-3°EVALUADOR'!G7</f>
        <v>0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  <c r="N5" s="56"/>
    </row>
    <row r="6" spans="1:14" ht="12" customHeight="1" x14ac:dyDescent="0.2">
      <c r="A6" s="88"/>
      <c r="B6" s="547" t="str">
        <f>'vcai-3°EVALUADOR'!G8</f>
        <v>CLAVE Y NOMBRE DE LA UNIDAD ADMINISTRATIVA RESPONSABLE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N6" s="89"/>
    </row>
    <row r="7" spans="1:14" ht="24.95" customHeight="1" x14ac:dyDescent="0.2">
      <c r="A7" s="26"/>
      <c r="B7" s="517">
        <f>'vcai-3°EVALUADOR'!B9</f>
        <v>0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N7" s="56"/>
    </row>
    <row r="8" spans="1:14" ht="12" customHeight="1" x14ac:dyDescent="0.2">
      <c r="A8" s="88"/>
      <c r="B8" s="514" t="str">
        <f>'vcai-3°EVALUADOR'!B10</f>
        <v>LUGAR y FECHA DE LA APLICACIÓN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89"/>
    </row>
    <row r="9" spans="1:14" ht="3" customHeight="1" x14ac:dyDescent="0.2">
      <c r="A9" s="26"/>
      <c r="B9" s="128"/>
      <c r="C9" s="128"/>
      <c r="D9" s="128"/>
      <c r="E9" s="128"/>
      <c r="F9" s="128"/>
      <c r="G9" s="128"/>
      <c r="H9" s="128"/>
      <c r="I9" s="226"/>
      <c r="J9" s="226"/>
      <c r="K9" s="226"/>
      <c r="L9" s="226"/>
      <c r="M9" s="227"/>
      <c r="N9" s="47"/>
    </row>
    <row r="10" spans="1:14" ht="15.2" customHeight="1" x14ac:dyDescent="0.2">
      <c r="A10" s="26"/>
      <c r="B10" s="685" t="s">
        <v>136</v>
      </c>
      <c r="C10" s="686"/>
      <c r="D10" s="686"/>
      <c r="E10" s="686"/>
      <c r="F10" s="686"/>
      <c r="G10" s="686"/>
      <c r="H10" s="559"/>
      <c r="I10" s="690" t="s">
        <v>17</v>
      </c>
      <c r="J10" s="691"/>
      <c r="K10" s="691"/>
      <c r="L10" s="691"/>
      <c r="M10" s="692"/>
      <c r="N10" s="47"/>
    </row>
    <row r="11" spans="1:14" ht="30.75" customHeight="1" x14ac:dyDescent="0.2">
      <c r="A11" s="26"/>
      <c r="B11" s="687"/>
      <c r="C11" s="688"/>
      <c r="D11" s="688"/>
      <c r="E11" s="688"/>
      <c r="F11" s="688"/>
      <c r="G11" s="688"/>
      <c r="H11" s="689"/>
      <c r="I11" s="693" t="s">
        <v>130</v>
      </c>
      <c r="J11" s="694"/>
      <c r="K11" s="694"/>
      <c r="L11" s="694"/>
      <c r="M11" s="695"/>
      <c r="N11" s="47"/>
    </row>
    <row r="12" spans="1:14" ht="123" customHeight="1" x14ac:dyDescent="0.2">
      <c r="A12" s="26"/>
      <c r="B12" s="678"/>
      <c r="C12" s="679"/>
      <c r="D12" s="679"/>
      <c r="E12" s="679"/>
      <c r="F12" s="679"/>
      <c r="G12" s="679"/>
      <c r="H12" s="680"/>
      <c r="I12" s="178" t="s">
        <v>105</v>
      </c>
      <c r="J12" s="178" t="s">
        <v>106</v>
      </c>
      <c r="K12" s="178" t="s">
        <v>170</v>
      </c>
      <c r="L12" s="178" t="s">
        <v>171</v>
      </c>
      <c r="M12" s="178" t="s">
        <v>180</v>
      </c>
      <c r="N12" s="47"/>
    </row>
    <row r="13" spans="1:14" ht="34.5" customHeight="1" x14ac:dyDescent="0.2">
      <c r="A13" s="26"/>
      <c r="B13" s="228" t="s">
        <v>15</v>
      </c>
      <c r="C13" s="11"/>
      <c r="D13" s="448" t="s">
        <v>188</v>
      </c>
      <c r="E13" s="449"/>
      <c r="F13" s="12"/>
      <c r="G13" s="228" t="s">
        <v>16</v>
      </c>
      <c r="H13" s="13"/>
      <c r="I13" s="14"/>
      <c r="J13" s="14"/>
      <c r="K13" s="14"/>
      <c r="L13" s="14"/>
      <c r="M13" s="14"/>
      <c r="N13" s="47"/>
    </row>
    <row r="14" spans="1:14" ht="15.2" customHeight="1" x14ac:dyDescent="0.2">
      <c r="A14" s="26"/>
      <c r="B14" s="685" t="s">
        <v>137</v>
      </c>
      <c r="C14" s="686"/>
      <c r="D14" s="686"/>
      <c r="E14" s="686"/>
      <c r="F14" s="686"/>
      <c r="G14" s="686"/>
      <c r="H14" s="559"/>
      <c r="I14" s="690" t="s">
        <v>17</v>
      </c>
      <c r="J14" s="691"/>
      <c r="K14" s="691"/>
      <c r="L14" s="691"/>
      <c r="M14" s="692"/>
      <c r="N14" s="47"/>
    </row>
    <row r="15" spans="1:14" ht="30.75" customHeight="1" x14ac:dyDescent="0.2">
      <c r="A15" s="26"/>
      <c r="B15" s="687"/>
      <c r="C15" s="688"/>
      <c r="D15" s="688"/>
      <c r="E15" s="688"/>
      <c r="F15" s="688"/>
      <c r="G15" s="688"/>
      <c r="H15" s="689"/>
      <c r="I15" s="693" t="s">
        <v>130</v>
      </c>
      <c r="J15" s="694"/>
      <c r="K15" s="694"/>
      <c r="L15" s="694"/>
      <c r="M15" s="695"/>
      <c r="N15" s="47"/>
    </row>
    <row r="16" spans="1:14" ht="123" customHeight="1" x14ac:dyDescent="0.2">
      <c r="A16" s="26"/>
      <c r="B16" s="704"/>
      <c r="C16" s="705"/>
      <c r="D16" s="705"/>
      <c r="E16" s="705"/>
      <c r="F16" s="705"/>
      <c r="G16" s="705"/>
      <c r="H16" s="706"/>
      <c r="I16" s="229" t="s">
        <v>105</v>
      </c>
      <c r="J16" s="229" t="s">
        <v>106</v>
      </c>
      <c r="K16" s="178" t="s">
        <v>170</v>
      </c>
      <c r="L16" s="178" t="s">
        <v>172</v>
      </c>
      <c r="M16" s="178" t="s">
        <v>180</v>
      </c>
      <c r="N16" s="47"/>
    </row>
    <row r="17" spans="1:14" ht="34.35" customHeight="1" x14ac:dyDescent="0.2">
      <c r="A17" s="26"/>
      <c r="B17" s="230" t="s">
        <v>15</v>
      </c>
      <c r="C17" s="9"/>
      <c r="D17" s="448" t="s">
        <v>188</v>
      </c>
      <c r="E17" s="449"/>
      <c r="F17" s="12"/>
      <c r="G17" s="242" t="s">
        <v>16</v>
      </c>
      <c r="H17" s="15"/>
      <c r="I17" s="2"/>
      <c r="J17" s="2"/>
      <c r="K17" s="2"/>
      <c r="L17" s="2"/>
      <c r="M17" s="2"/>
      <c r="N17" s="47"/>
    </row>
    <row r="18" spans="1:14" ht="15.2" customHeight="1" x14ac:dyDescent="0.2">
      <c r="A18" s="26"/>
      <c r="B18" s="685" t="s">
        <v>138</v>
      </c>
      <c r="C18" s="686"/>
      <c r="D18" s="686"/>
      <c r="E18" s="686"/>
      <c r="F18" s="686"/>
      <c r="G18" s="686"/>
      <c r="H18" s="559"/>
      <c r="I18" s="690" t="s">
        <v>17</v>
      </c>
      <c r="J18" s="691"/>
      <c r="K18" s="691"/>
      <c r="L18" s="691"/>
      <c r="M18" s="692"/>
      <c r="N18" s="47"/>
    </row>
    <row r="19" spans="1:14" ht="30.75" customHeight="1" x14ac:dyDescent="0.2">
      <c r="A19" s="115"/>
      <c r="B19" s="687"/>
      <c r="C19" s="688"/>
      <c r="D19" s="688"/>
      <c r="E19" s="688"/>
      <c r="F19" s="688"/>
      <c r="G19" s="688"/>
      <c r="H19" s="689"/>
      <c r="I19" s="693" t="s">
        <v>130</v>
      </c>
      <c r="J19" s="694"/>
      <c r="K19" s="694"/>
      <c r="L19" s="694"/>
      <c r="M19" s="695"/>
      <c r="N19" s="115"/>
    </row>
    <row r="20" spans="1:14" ht="123" customHeight="1" x14ac:dyDescent="0.2">
      <c r="A20" s="26"/>
      <c r="B20" s="678"/>
      <c r="C20" s="679"/>
      <c r="D20" s="679"/>
      <c r="E20" s="679"/>
      <c r="F20" s="679"/>
      <c r="G20" s="679"/>
      <c r="H20" s="680"/>
      <c r="I20" s="229" t="s">
        <v>105</v>
      </c>
      <c r="J20" s="229" t="s">
        <v>106</v>
      </c>
      <c r="K20" s="178" t="s">
        <v>170</v>
      </c>
      <c r="L20" s="178" t="s">
        <v>172</v>
      </c>
      <c r="M20" s="178" t="s">
        <v>180</v>
      </c>
      <c r="N20" s="47"/>
    </row>
    <row r="21" spans="1:14" ht="34.35" customHeight="1" x14ac:dyDescent="0.2">
      <c r="A21" s="26"/>
      <c r="B21" s="230" t="s">
        <v>15</v>
      </c>
      <c r="C21" s="9"/>
      <c r="D21" s="448" t="s">
        <v>188</v>
      </c>
      <c r="E21" s="449"/>
      <c r="F21" s="12"/>
      <c r="G21" s="230" t="s">
        <v>16</v>
      </c>
      <c r="H21" s="16"/>
      <c r="I21" s="2"/>
      <c r="J21" s="2"/>
      <c r="K21" s="2"/>
      <c r="L21" s="2"/>
      <c r="M21" s="2"/>
      <c r="N21" s="47"/>
    </row>
    <row r="22" spans="1:14" ht="15.2" customHeight="1" x14ac:dyDescent="0.2">
      <c r="A22" s="26"/>
      <c r="B22" s="685" t="s">
        <v>139</v>
      </c>
      <c r="C22" s="686"/>
      <c r="D22" s="686"/>
      <c r="E22" s="686"/>
      <c r="F22" s="686"/>
      <c r="G22" s="686"/>
      <c r="H22" s="559"/>
      <c r="I22" s="690" t="s">
        <v>17</v>
      </c>
      <c r="J22" s="691"/>
      <c r="K22" s="691"/>
      <c r="L22" s="691"/>
      <c r="M22" s="692"/>
      <c r="N22" s="47"/>
    </row>
    <row r="23" spans="1:14" ht="30.75" customHeight="1" x14ac:dyDescent="0.2">
      <c r="A23" s="115"/>
      <c r="B23" s="687"/>
      <c r="C23" s="688"/>
      <c r="D23" s="688"/>
      <c r="E23" s="688"/>
      <c r="F23" s="688"/>
      <c r="G23" s="688"/>
      <c r="H23" s="689"/>
      <c r="I23" s="693" t="s">
        <v>130</v>
      </c>
      <c r="J23" s="694"/>
      <c r="K23" s="694"/>
      <c r="L23" s="694"/>
      <c r="M23" s="695"/>
      <c r="N23" s="115"/>
    </row>
    <row r="24" spans="1:14" ht="123" customHeight="1" x14ac:dyDescent="0.2">
      <c r="A24" s="26"/>
      <c r="B24" s="678"/>
      <c r="C24" s="679"/>
      <c r="D24" s="679"/>
      <c r="E24" s="679"/>
      <c r="F24" s="679"/>
      <c r="G24" s="679"/>
      <c r="H24" s="680"/>
      <c r="I24" s="229" t="s">
        <v>105</v>
      </c>
      <c r="J24" s="229" t="s">
        <v>106</v>
      </c>
      <c r="K24" s="178" t="s">
        <v>170</v>
      </c>
      <c r="L24" s="178" t="s">
        <v>172</v>
      </c>
      <c r="M24" s="178" t="s">
        <v>180</v>
      </c>
      <c r="N24" s="47"/>
    </row>
    <row r="25" spans="1:14" ht="34.35" customHeight="1" x14ac:dyDescent="0.2">
      <c r="A25" s="26"/>
      <c r="B25" s="230" t="s">
        <v>15</v>
      </c>
      <c r="C25" s="9"/>
      <c r="D25" s="448" t="s">
        <v>188</v>
      </c>
      <c r="E25" s="449"/>
      <c r="F25" s="12"/>
      <c r="G25" s="230" t="s">
        <v>16</v>
      </c>
      <c r="H25" s="15"/>
      <c r="I25" s="2"/>
      <c r="J25" s="2"/>
      <c r="K25" s="2"/>
      <c r="L25" s="2"/>
      <c r="M25" s="2"/>
      <c r="N25" s="47"/>
    </row>
    <row r="26" spans="1:14" ht="15.2" customHeight="1" x14ac:dyDescent="0.2">
      <c r="A26" s="26"/>
      <c r="B26" s="685" t="s">
        <v>140</v>
      </c>
      <c r="C26" s="686"/>
      <c r="D26" s="686"/>
      <c r="E26" s="686"/>
      <c r="F26" s="686"/>
      <c r="G26" s="686"/>
      <c r="H26" s="559"/>
      <c r="I26" s="690" t="s">
        <v>17</v>
      </c>
      <c r="J26" s="691"/>
      <c r="K26" s="691"/>
      <c r="L26" s="691"/>
      <c r="M26" s="692"/>
      <c r="N26" s="47"/>
    </row>
    <row r="27" spans="1:14" ht="30.75" customHeight="1" x14ac:dyDescent="0.2">
      <c r="A27" s="26"/>
      <c r="B27" s="687"/>
      <c r="C27" s="688"/>
      <c r="D27" s="688"/>
      <c r="E27" s="688"/>
      <c r="F27" s="688"/>
      <c r="G27" s="688"/>
      <c r="H27" s="689"/>
      <c r="I27" s="693" t="s">
        <v>130</v>
      </c>
      <c r="J27" s="694"/>
      <c r="K27" s="694"/>
      <c r="L27" s="694"/>
      <c r="M27" s="695"/>
      <c r="N27" s="47"/>
    </row>
    <row r="28" spans="1:14" ht="123" customHeight="1" x14ac:dyDescent="0.25">
      <c r="A28" s="72"/>
      <c r="B28" s="678"/>
      <c r="C28" s="679"/>
      <c r="D28" s="679"/>
      <c r="E28" s="679"/>
      <c r="F28" s="679"/>
      <c r="G28" s="679"/>
      <c r="H28" s="680"/>
      <c r="I28" s="229" t="s">
        <v>105</v>
      </c>
      <c r="J28" s="229" t="s">
        <v>106</v>
      </c>
      <c r="K28" s="178" t="s">
        <v>170</v>
      </c>
      <c r="L28" s="178" t="s">
        <v>172</v>
      </c>
      <c r="M28" s="178" t="s">
        <v>180</v>
      </c>
      <c r="N28" s="47"/>
    </row>
    <row r="29" spans="1:14" ht="34.35" customHeight="1" x14ac:dyDescent="0.2">
      <c r="A29" s="26"/>
      <c r="B29" s="230" t="s">
        <v>15</v>
      </c>
      <c r="C29" s="9"/>
      <c r="D29" s="448" t="s">
        <v>188</v>
      </c>
      <c r="E29" s="449"/>
      <c r="F29" s="12"/>
      <c r="G29" s="230" t="s">
        <v>16</v>
      </c>
      <c r="H29" s="15"/>
      <c r="I29" s="2"/>
      <c r="J29" s="2"/>
      <c r="K29" s="2"/>
      <c r="L29" s="2"/>
      <c r="M29" s="2"/>
      <c r="N29" s="47"/>
    </row>
    <row r="30" spans="1:14" ht="15.2" customHeight="1" x14ac:dyDescent="0.2">
      <c r="A30" s="26"/>
      <c r="B30" s="685" t="s">
        <v>216</v>
      </c>
      <c r="C30" s="686"/>
      <c r="D30" s="686"/>
      <c r="E30" s="686"/>
      <c r="F30" s="686"/>
      <c r="G30" s="686"/>
      <c r="H30" s="559"/>
      <c r="I30" s="690" t="s">
        <v>17</v>
      </c>
      <c r="J30" s="691"/>
      <c r="K30" s="691"/>
      <c r="L30" s="691"/>
      <c r="M30" s="692"/>
      <c r="N30" s="47"/>
    </row>
    <row r="31" spans="1:14" ht="30.75" customHeight="1" x14ac:dyDescent="0.2">
      <c r="A31" s="115"/>
      <c r="B31" s="687"/>
      <c r="C31" s="688"/>
      <c r="D31" s="688"/>
      <c r="E31" s="688"/>
      <c r="F31" s="688"/>
      <c r="G31" s="688"/>
      <c r="H31" s="689"/>
      <c r="I31" s="693" t="s">
        <v>130</v>
      </c>
      <c r="J31" s="694"/>
      <c r="K31" s="694"/>
      <c r="L31" s="694"/>
      <c r="M31" s="695"/>
      <c r="N31" s="115"/>
    </row>
    <row r="32" spans="1:14" ht="123" customHeight="1" x14ac:dyDescent="0.2">
      <c r="A32" s="26"/>
      <c r="B32" s="678"/>
      <c r="C32" s="679"/>
      <c r="D32" s="679"/>
      <c r="E32" s="679"/>
      <c r="F32" s="679"/>
      <c r="G32" s="679"/>
      <c r="H32" s="680"/>
      <c r="I32" s="229" t="s">
        <v>105</v>
      </c>
      <c r="J32" s="229" t="s">
        <v>106</v>
      </c>
      <c r="K32" s="178" t="s">
        <v>170</v>
      </c>
      <c r="L32" s="178" t="s">
        <v>172</v>
      </c>
      <c r="M32" s="178" t="s">
        <v>180</v>
      </c>
      <c r="N32" s="47"/>
    </row>
    <row r="33" spans="1:14" ht="34.35" customHeight="1" x14ac:dyDescent="0.2">
      <c r="A33" s="26"/>
      <c r="B33" s="230" t="s">
        <v>15</v>
      </c>
      <c r="C33" s="9"/>
      <c r="D33" s="448" t="s">
        <v>188</v>
      </c>
      <c r="E33" s="449"/>
      <c r="F33" s="12"/>
      <c r="G33" s="230" t="s">
        <v>16</v>
      </c>
      <c r="H33" s="15"/>
      <c r="I33" s="2"/>
      <c r="J33" s="2"/>
      <c r="K33" s="2"/>
      <c r="L33" s="2"/>
      <c r="M33" s="2"/>
      <c r="N33" s="47"/>
    </row>
    <row r="34" spans="1:14" ht="15.2" customHeight="1" x14ac:dyDescent="0.2">
      <c r="A34" s="26"/>
      <c r="B34" s="685" t="s">
        <v>217</v>
      </c>
      <c r="C34" s="686"/>
      <c r="D34" s="686"/>
      <c r="E34" s="686"/>
      <c r="F34" s="686"/>
      <c r="G34" s="686"/>
      <c r="H34" s="559"/>
      <c r="I34" s="690" t="s">
        <v>17</v>
      </c>
      <c r="J34" s="691"/>
      <c r="K34" s="691"/>
      <c r="L34" s="691"/>
      <c r="M34" s="692"/>
      <c r="N34" s="47"/>
    </row>
    <row r="35" spans="1:14" ht="30.75" customHeight="1" x14ac:dyDescent="0.2">
      <c r="A35" s="26"/>
      <c r="B35" s="687"/>
      <c r="C35" s="688"/>
      <c r="D35" s="688"/>
      <c r="E35" s="688"/>
      <c r="F35" s="688"/>
      <c r="G35" s="688"/>
      <c r="H35" s="689"/>
      <c r="I35" s="693" t="s">
        <v>130</v>
      </c>
      <c r="J35" s="694"/>
      <c r="K35" s="694"/>
      <c r="L35" s="694"/>
      <c r="M35" s="695"/>
      <c r="N35" s="47"/>
    </row>
    <row r="36" spans="1:14" ht="123" customHeight="1" x14ac:dyDescent="0.25">
      <c r="A36" s="72"/>
      <c r="B36" s="678"/>
      <c r="C36" s="679"/>
      <c r="D36" s="679"/>
      <c r="E36" s="679"/>
      <c r="F36" s="679"/>
      <c r="G36" s="679"/>
      <c r="H36" s="680"/>
      <c r="I36" s="229" t="s">
        <v>105</v>
      </c>
      <c r="J36" s="229" t="s">
        <v>106</v>
      </c>
      <c r="K36" s="178" t="s">
        <v>170</v>
      </c>
      <c r="L36" s="178" t="s">
        <v>172</v>
      </c>
      <c r="M36" s="178" t="s">
        <v>180</v>
      </c>
      <c r="N36" s="47"/>
    </row>
    <row r="37" spans="1:14" ht="34.35" customHeight="1" x14ac:dyDescent="0.2">
      <c r="A37" s="26"/>
      <c r="B37" s="230" t="s">
        <v>15</v>
      </c>
      <c r="C37" s="9"/>
      <c r="D37" s="448" t="s">
        <v>188</v>
      </c>
      <c r="E37" s="449"/>
      <c r="F37" s="12"/>
      <c r="G37" s="230" t="s">
        <v>16</v>
      </c>
      <c r="H37" s="15"/>
      <c r="I37" s="2"/>
      <c r="J37" s="2"/>
      <c r="K37" s="2"/>
      <c r="L37" s="2"/>
      <c r="M37" s="2"/>
      <c r="N37" s="47"/>
    </row>
    <row r="38" spans="1:14" ht="3" customHeight="1" x14ac:dyDescent="0.2">
      <c r="A38" s="26"/>
      <c r="B38" s="90"/>
      <c r="C38" s="91"/>
      <c r="D38" s="92"/>
      <c r="E38" s="92"/>
      <c r="F38" s="93"/>
      <c r="G38" s="92"/>
      <c r="H38" s="51"/>
      <c r="I38" s="70"/>
      <c r="J38" s="70"/>
      <c r="K38" s="70"/>
      <c r="L38" s="70"/>
      <c r="M38" s="70"/>
      <c r="N38" s="47"/>
    </row>
    <row r="39" spans="1:14" ht="15" customHeight="1" x14ac:dyDescent="0.2">
      <c r="A39" s="26"/>
      <c r="B39" s="66" t="s">
        <v>141</v>
      </c>
      <c r="C39" s="677">
        <f>'tablas de calculo'!AE1</f>
        <v>0</v>
      </c>
      <c r="D39" s="677"/>
      <c r="E39" s="67"/>
      <c r="F39" s="94"/>
      <c r="G39" s="94"/>
      <c r="H39" s="47"/>
      <c r="I39" s="26"/>
      <c r="J39" s="26"/>
      <c r="K39" s="26"/>
      <c r="L39" s="26"/>
      <c r="M39" s="26"/>
      <c r="N39" s="47"/>
    </row>
    <row r="40" spans="1:14" ht="15" customHeight="1" x14ac:dyDescent="0.2">
      <c r="A40" s="26"/>
      <c r="B40" s="66" t="s">
        <v>142</v>
      </c>
      <c r="C40" s="677">
        <f>'tablas de calculo'!AE2</f>
        <v>0</v>
      </c>
      <c r="D40" s="677"/>
      <c r="E40" s="68"/>
      <c r="F40" s="94"/>
      <c r="G40" s="94"/>
      <c r="H40" s="26"/>
      <c r="I40" s="26"/>
      <c r="J40" s="26"/>
      <c r="K40" s="26"/>
      <c r="L40" s="26"/>
      <c r="M40" s="26"/>
      <c r="N40" s="47"/>
    </row>
    <row r="41" spans="1:14" ht="15" customHeight="1" x14ac:dyDescent="0.2">
      <c r="A41" s="26"/>
      <c r="B41" s="66" t="s">
        <v>143</v>
      </c>
      <c r="C41" s="677">
        <f>'tablas de calculo'!AE3</f>
        <v>0</v>
      </c>
      <c r="D41" s="677"/>
      <c r="E41" s="68"/>
      <c r="F41" s="94"/>
      <c r="G41" s="94"/>
      <c r="H41" s="47"/>
      <c r="I41" s="26"/>
      <c r="J41" s="26"/>
      <c r="K41" s="26"/>
      <c r="L41" s="26"/>
      <c r="M41" s="26"/>
      <c r="N41" s="47"/>
    </row>
    <row r="42" spans="1:14" ht="15" customHeight="1" x14ac:dyDescent="0.2">
      <c r="A42" s="26"/>
      <c r="B42" s="66" t="s">
        <v>144</v>
      </c>
      <c r="C42" s="677">
        <f>'tablas de calculo'!AE4</f>
        <v>0</v>
      </c>
      <c r="D42" s="677"/>
      <c r="E42" s="68"/>
      <c r="F42" s="681">
        <f>'vcai-3°EVALUADOR'!I44</f>
        <v>0</v>
      </c>
      <c r="G42" s="681"/>
      <c r="H42" s="26"/>
      <c r="I42" s="683"/>
      <c r="J42" s="683"/>
      <c r="K42" s="683"/>
      <c r="L42" s="683"/>
      <c r="M42" s="26"/>
      <c r="N42" s="47"/>
    </row>
    <row r="43" spans="1:14" ht="15" customHeight="1" x14ac:dyDescent="0.2">
      <c r="A43" s="26"/>
      <c r="B43" s="66" t="s">
        <v>145</v>
      </c>
      <c r="C43" s="677">
        <f>'tablas de calculo'!AE5</f>
        <v>0</v>
      </c>
      <c r="D43" s="677"/>
      <c r="E43" s="71">
        <f>SUM(H11,H15,H35,H19,H31)</f>
        <v>0</v>
      </c>
      <c r="F43" s="682" t="str">
        <f>'vcai-3°EVALUADOR'!I45</f>
        <v>AÑO DE LA EVALUACIÓN</v>
      </c>
      <c r="G43" s="682"/>
      <c r="H43" s="95"/>
      <c r="I43" s="683"/>
      <c r="J43" s="683"/>
      <c r="K43" s="683"/>
      <c r="L43" s="683"/>
      <c r="M43" s="95"/>
      <c r="N43" s="47"/>
    </row>
    <row r="44" spans="1:14" ht="15" customHeight="1" x14ac:dyDescent="0.2">
      <c r="A44" s="26"/>
      <c r="B44" s="231" t="s">
        <v>218</v>
      </c>
      <c r="C44" s="677">
        <f>'tablas de calculo'!AE6</f>
        <v>0</v>
      </c>
      <c r="D44" s="677"/>
      <c r="E44" s="68"/>
      <c r="F44" s="94"/>
      <c r="G44" s="94"/>
      <c r="H44" s="26"/>
      <c r="I44" s="683"/>
      <c r="J44" s="683"/>
      <c r="K44" s="683"/>
      <c r="L44" s="683"/>
      <c r="M44" s="26"/>
      <c r="N44" s="47"/>
    </row>
    <row r="45" spans="1:14" ht="15" customHeight="1" x14ac:dyDescent="0.2">
      <c r="A45" s="26"/>
      <c r="B45" s="231" t="s">
        <v>219</v>
      </c>
      <c r="C45" s="677">
        <f>'tablas de calculo'!AE7</f>
        <v>0</v>
      </c>
      <c r="D45" s="677"/>
      <c r="E45" s="71">
        <f>SUM(H13,H17,H37,H21,H33)</f>
        <v>0</v>
      </c>
      <c r="F45" s="94"/>
      <c r="G45" s="94"/>
      <c r="H45" s="95"/>
      <c r="I45" s="683"/>
      <c r="J45" s="683"/>
      <c r="K45" s="683"/>
      <c r="L45" s="683"/>
      <c r="M45" s="95"/>
      <c r="N45" s="47"/>
    </row>
    <row r="46" spans="1:14" ht="27" customHeight="1" x14ac:dyDescent="0.2">
      <c r="A46" s="26"/>
      <c r="B46" s="52" t="s">
        <v>6</v>
      </c>
      <c r="C46" s="701" t="str">
        <f>'tablas de calculo'!AE8</f>
        <v>Revisa las ponderaciones</v>
      </c>
      <c r="D46" s="702"/>
      <c r="E46" s="69"/>
      <c r="F46" s="26"/>
      <c r="G46" s="26"/>
      <c r="H46" s="47"/>
      <c r="I46" s="684"/>
      <c r="J46" s="684"/>
      <c r="K46" s="684"/>
      <c r="L46" s="684"/>
      <c r="M46" s="95"/>
      <c r="N46" s="47"/>
    </row>
    <row r="47" spans="1:14" ht="15.75" customHeight="1" x14ac:dyDescent="0.2">
      <c r="A47" s="26"/>
      <c r="B47" s="696" t="s">
        <v>7</v>
      </c>
      <c r="C47" s="697" t="str">
        <f>'tablas de calculo'!AE9</f>
        <v>Aplica la evaluación</v>
      </c>
      <c r="D47" s="698"/>
      <c r="E47" s="70"/>
      <c r="F47" s="26"/>
      <c r="G47" s="26"/>
      <c r="H47" s="47"/>
      <c r="I47" s="485" t="s">
        <v>167</v>
      </c>
      <c r="J47" s="485"/>
      <c r="K47" s="485"/>
      <c r="L47" s="485"/>
      <c r="M47" s="97"/>
      <c r="N47" s="47"/>
    </row>
    <row r="48" spans="1:14" ht="15.75" customHeight="1" x14ac:dyDescent="0.2">
      <c r="A48" s="26"/>
      <c r="B48" s="696"/>
      <c r="C48" s="699"/>
      <c r="D48" s="700"/>
      <c r="E48" s="70"/>
      <c r="F48" s="26"/>
      <c r="G48" s="26"/>
      <c r="H48" s="47"/>
      <c r="I48" s="47"/>
      <c r="J48" s="47"/>
      <c r="K48" s="47"/>
      <c r="L48" s="47"/>
      <c r="M48" s="47"/>
      <c r="N48" s="47"/>
    </row>
    <row r="49" spans="1:14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47"/>
    </row>
    <row r="50" spans="1:14" ht="24" customHeight="1" x14ac:dyDescent="0.25">
      <c r="A50" s="26"/>
      <c r="B50" s="96"/>
      <c r="C50" s="96"/>
      <c r="D50" s="96"/>
      <c r="E50" s="96"/>
      <c r="F50" s="96"/>
      <c r="G50" s="96"/>
      <c r="H50" s="684"/>
      <c r="I50" s="684"/>
      <c r="J50" s="96"/>
      <c r="K50" s="684"/>
      <c r="L50" s="684"/>
      <c r="M50" s="96"/>
      <c r="N50" s="47"/>
    </row>
    <row r="51" spans="1:14" ht="12.75" customHeight="1" x14ac:dyDescent="0.2">
      <c r="A51" s="26"/>
      <c r="B51" s="45"/>
      <c r="C51" s="45"/>
      <c r="D51" s="45"/>
      <c r="E51" s="45"/>
      <c r="F51" s="45"/>
      <c r="G51" s="45"/>
      <c r="H51" s="703" t="s">
        <v>129</v>
      </c>
      <c r="I51" s="703"/>
      <c r="J51" s="45"/>
      <c r="K51" s="703" t="s">
        <v>121</v>
      </c>
      <c r="L51" s="703"/>
      <c r="M51" s="45"/>
      <c r="N51" s="47"/>
    </row>
    <row r="52" spans="1:14" ht="12.75" hidden="1" customHeight="1" x14ac:dyDescent="0.2"/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  <row r="57" spans="1:14" ht="12.75" hidden="1" customHeight="1" x14ac:dyDescent="0.2"/>
    <row r="58" spans="1:14" ht="12.75" hidden="1" customHeight="1" x14ac:dyDescent="0.2"/>
    <row r="59" spans="1:14" ht="12.75" hidden="1" customHeight="1" x14ac:dyDescent="0.2"/>
    <row r="60" spans="1:14" ht="12.75" hidden="1" customHeight="1" x14ac:dyDescent="0.2"/>
    <row r="61" spans="1:14" ht="12.75" hidden="1" customHeight="1" x14ac:dyDescent="0.2"/>
    <row r="62" spans="1:14" ht="12.75" hidden="1" customHeight="1" x14ac:dyDescent="0.2"/>
    <row r="63" spans="1:14" ht="12.75" hidden="1" customHeight="1" x14ac:dyDescent="0.2"/>
    <row r="64" spans="1:1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9">
    <mergeCell ref="B3:M3"/>
    <mergeCell ref="B5:M5"/>
    <mergeCell ref="B6:M6"/>
    <mergeCell ref="B7:M7"/>
    <mergeCell ref="D13:E13"/>
    <mergeCell ref="B4:M4"/>
    <mergeCell ref="B8:M8"/>
    <mergeCell ref="I10:M10"/>
    <mergeCell ref="I11:M11"/>
    <mergeCell ref="B10:H11"/>
    <mergeCell ref="B12:H12"/>
    <mergeCell ref="B14:H15"/>
    <mergeCell ref="I14:M14"/>
    <mergeCell ref="I31:M31"/>
    <mergeCell ref="B30:H31"/>
    <mergeCell ref="I18:M18"/>
    <mergeCell ref="I19:M19"/>
    <mergeCell ref="B20:H20"/>
    <mergeCell ref="I15:M15"/>
    <mergeCell ref="B16:H16"/>
    <mergeCell ref="B18:H19"/>
    <mergeCell ref="D21:E21"/>
    <mergeCell ref="D17:E17"/>
    <mergeCell ref="B22:H23"/>
    <mergeCell ref="I22:M22"/>
    <mergeCell ref="I23:M23"/>
    <mergeCell ref="B24:H24"/>
    <mergeCell ref="H51:I51"/>
    <mergeCell ref="K51:L51"/>
    <mergeCell ref="K50:L50"/>
    <mergeCell ref="H50:I50"/>
    <mergeCell ref="I34:M34"/>
    <mergeCell ref="I35:M35"/>
    <mergeCell ref="I47:L47"/>
    <mergeCell ref="B34:H35"/>
    <mergeCell ref="B36:H36"/>
    <mergeCell ref="B47:B48"/>
    <mergeCell ref="C47:D48"/>
    <mergeCell ref="C46:D46"/>
    <mergeCell ref="C44:D44"/>
    <mergeCell ref="C45:D45"/>
    <mergeCell ref="F43:G43"/>
    <mergeCell ref="D25:E25"/>
    <mergeCell ref="I42:L46"/>
    <mergeCell ref="B26:H27"/>
    <mergeCell ref="I26:M26"/>
    <mergeCell ref="I27:M27"/>
    <mergeCell ref="B28:H28"/>
    <mergeCell ref="D29:E29"/>
    <mergeCell ref="I30:M30"/>
    <mergeCell ref="D37:E37"/>
    <mergeCell ref="D33:E33"/>
    <mergeCell ref="C42:D42"/>
    <mergeCell ref="C43:D43"/>
    <mergeCell ref="C41:D41"/>
    <mergeCell ref="C39:D39"/>
    <mergeCell ref="C40:D40"/>
    <mergeCell ref="B32:H32"/>
    <mergeCell ref="F42:G42"/>
  </mergeCells>
  <phoneticPr fontId="0" type="noConversion"/>
  <dataValidations xWindow="297" yWindow="432" count="17">
    <dataValidation type="textLength" operator="equal" allowBlank="1" showInputMessage="1" showErrorMessage="1" error="ANOTAR EL RFC DEL TITULAR DE LA UNIDAD RESPONSABLE, A TRECE POSISCIONES." sqref="H50:I50">
      <formula1>13</formula1>
    </dataValidation>
    <dataValidation type="textLength" operator="equal" allowBlank="1" showInputMessage="1" showErrorMessage="1" error="ANOTAR EL CURP. DEL TITULAR DE LA UNIDAD RESPNSABLE A 18 POSICIONES" sqref="K50:L50">
      <formula1>18</formula1>
    </dataValidation>
    <dataValidation allowBlank="1" showInputMessage="1" prompt="Anote la Unidad de Medida" sqref="C37 C33 C13 C17 C21 C29 C25"/>
    <dataValidation type="custom" allowBlank="1" showInputMessage="1" showErrorMessage="1" error="Elije una sola opción en los parámetros de evaluación" sqref="I13:L13">
      <formula1>COUNTIF($I$13:$M$13,I13)=1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3">
      <formula1>COUNTIF($I$13:$M$13,M13)=1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7">
      <formula1>COUNTIF($I$17:$M$17,M17)=1</formula1>
    </dataValidation>
    <dataValidation type="custom" allowBlank="1" showInputMessage="1" showErrorMessage="1" error="Elije una sola opción en los parámetros de evaluación" sqref="I17:L17">
      <formula1>COUNTIF($I$17:$M$17,I17)=1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1">
      <formula1>COUNTIF($I$21:$M$21,M21)=1</formula1>
    </dataValidation>
    <dataValidation type="custom" allowBlank="1" showInputMessage="1" showErrorMessage="1" error="Elije una sola opción en los parámetros de evaluación" sqref="I21:L21">
      <formula1>COUNTIF($I$21:$M$21,I21)=1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5">
      <formula1>COUNTIF($I$25:$M$25,M25)=1</formula1>
    </dataValidation>
    <dataValidation type="custom" allowBlank="1" showInputMessage="1" showErrorMessage="1" error="Elije una sola opción en los parámetros de evaluación" sqref="I25:L25">
      <formula1>COUNTIF($I$25:$M$25,I25)=1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9">
      <formula1>COUNTIF($I$29:$M$29,M29)=1</formula1>
    </dataValidation>
    <dataValidation type="custom" allowBlank="1" showInputMessage="1" showErrorMessage="1" error="Elije una sola opción en los parámetros de evaluación" sqref="I29:L29">
      <formula1>COUNTIF($I$29:$M$29,I29)=1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3">
      <formula1>COUNTIF($I$33:$M$33,M33)=1</formula1>
    </dataValidation>
    <dataValidation type="custom" allowBlank="1" showInputMessage="1" showErrorMessage="1" error="Elije una sola opción en los parámetros de evaluación" sqref="I33:L33">
      <formula1>COUNTIF($I$33:$M$33,I33)=1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7">
      <formula1>COUNTIF($I$37:$M$37,M37)=1</formula1>
    </dataValidation>
    <dataValidation type="custom" allowBlank="1" showInputMessage="1" showErrorMessage="1" error="Elije una sola opción en los parámetros de evaluación" sqref="I37:L37">
      <formula1>COUNTIF($I$37:$M$37,I37)=1</formula1>
    </dataValidation>
  </dataValidations>
  <printOptions horizontalCentered="1"/>
  <pageMargins left="0.35433070866141736" right="0.35433070866141736" top="0.19685039370078741" bottom="0.19685039370078741" header="0" footer="0"/>
  <pageSetup scale="4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A100"/>
  <sheetViews>
    <sheetView zoomScale="75" zoomScaleNormal="75" zoomScaleSheetLayoutView="75" workbookViewId="0">
      <selection sqref="A1:IV65536"/>
    </sheetView>
  </sheetViews>
  <sheetFormatPr baseColWidth="10" defaultColWidth="0" defaultRowHeight="12.75" zeroHeight="1" x14ac:dyDescent="0.2"/>
  <cols>
    <col min="1" max="1" width="14" style="371" bestFit="1" customWidth="1"/>
    <col min="2" max="2" width="7" style="371" hidden="1" customWidth="1"/>
    <col min="3" max="3" width="3" style="371" hidden="1" customWidth="1"/>
    <col min="4" max="4" width="9.7109375" style="371" hidden="1" customWidth="1"/>
    <col min="5" max="5" width="3.5703125" style="371" hidden="1" customWidth="1"/>
    <col min="6" max="6" width="5.85546875" style="371" hidden="1" customWidth="1"/>
    <col min="7" max="7" width="20" style="371" hidden="1" customWidth="1"/>
    <col min="8" max="8" width="43.7109375" style="371" hidden="1" customWidth="1"/>
    <col min="9" max="9" width="6.42578125" style="371" hidden="1" customWidth="1"/>
    <col min="10" max="10" width="3" style="371" hidden="1" customWidth="1"/>
    <col min="11" max="11" width="29.28515625" style="371" hidden="1" customWidth="1"/>
    <col min="12" max="12" width="12.140625" style="371" hidden="1" customWidth="1"/>
    <col min="13" max="13" width="43.7109375" style="371" hidden="1" customWidth="1"/>
    <col min="14" max="14" width="6.42578125" style="371" hidden="1" customWidth="1"/>
    <col min="15" max="15" width="3" style="371" hidden="1" customWidth="1"/>
    <col min="16" max="16" width="29.28515625" style="371" hidden="1" customWidth="1"/>
    <col min="17" max="17" width="12.140625" style="371" hidden="1" customWidth="1"/>
    <col min="18" max="18" width="43.7109375" style="371" hidden="1" customWidth="1"/>
    <col min="19" max="19" width="6.42578125" style="371" hidden="1" customWidth="1"/>
    <col min="20" max="20" width="3" style="371" hidden="1" customWidth="1"/>
    <col min="21" max="21" width="29.28515625" style="371" hidden="1" customWidth="1"/>
    <col min="22" max="22" width="12.140625" style="371" hidden="1" customWidth="1"/>
    <col min="23" max="23" width="13.140625" style="371" hidden="1" customWidth="1"/>
    <col min="24" max="24" width="22.85546875" style="371" hidden="1" customWidth="1"/>
    <col min="25" max="25" width="3" style="371" hidden="1" customWidth="1"/>
    <col min="26" max="26" width="51.5703125" style="371" hidden="1" customWidth="1"/>
    <col min="27" max="27" width="29.140625" style="371" hidden="1" customWidth="1"/>
    <col min="28" max="28" width="6.42578125" style="371" hidden="1" customWidth="1"/>
    <col min="29" max="29" width="4.7109375" style="371" hidden="1" customWidth="1"/>
    <col min="30" max="30" width="6.42578125" style="371" hidden="1" customWidth="1"/>
    <col min="31" max="31" width="29.140625" style="371" hidden="1" customWidth="1"/>
    <col min="32" max="32" width="6.85546875" style="371" hidden="1" customWidth="1"/>
    <col min="33" max="33" width="15" style="371" hidden="1" customWidth="1"/>
    <col min="34" max="34" width="24" style="371" hidden="1" customWidth="1"/>
    <col min="35" max="35" width="12.140625" style="371" hidden="1" customWidth="1"/>
    <col min="36" max="36" width="10" style="371" hidden="1" customWidth="1"/>
    <col min="37" max="37" width="19" style="371" hidden="1" customWidth="1"/>
    <col min="38" max="38" width="12.140625" style="371" hidden="1" customWidth="1"/>
    <col min="39" max="39" width="6.42578125" style="371" hidden="1" customWidth="1"/>
    <col min="40" max="40" width="3.5703125" style="371" hidden="1" customWidth="1"/>
    <col min="41" max="41" width="2.7109375" style="371" hidden="1" customWidth="1"/>
    <col min="42" max="42" width="19.5703125" style="371" hidden="1" customWidth="1"/>
    <col min="43" max="43" width="2.42578125" style="371" hidden="1" customWidth="1"/>
    <col min="44" max="44" width="7" style="371" hidden="1" customWidth="1"/>
    <col min="45" max="45" width="20" style="371" hidden="1" customWidth="1"/>
    <col min="46" max="49" width="11.42578125" style="371" hidden="1" customWidth="1"/>
    <col min="50" max="50" width="11.42578125" style="373" hidden="1" customWidth="1"/>
    <col min="51" max="53" width="11.42578125" style="372" hidden="1" customWidth="1"/>
    <col min="54" max="16384" width="11.42578125" style="371" hidden="1"/>
  </cols>
  <sheetData>
    <row r="1" spans="1:50" s="302" customFormat="1" ht="15" x14ac:dyDescent="0.2">
      <c r="A1" s="291" t="s">
        <v>133</v>
      </c>
      <c r="B1" s="292"/>
      <c r="C1" s="718">
        <v>1</v>
      </c>
      <c r="D1" s="718"/>
      <c r="E1" s="293">
        <v>0</v>
      </c>
      <c r="F1" s="293">
        <v>0.9</v>
      </c>
      <c r="G1" s="294" t="s">
        <v>164</v>
      </c>
      <c r="H1" s="295" t="str">
        <f>IF('vcai-SUPERIOR'!G14="X",4,IF('vcai-SUPERIOR'!H14="X",3,IF('vcai-SUPERIOR'!I14="X",2,IF('vcai-SUPERIOR'!J14="X",1,IF('vcai-SUPERIOR'!K14="X","No Aplica","   " )))))</f>
        <v xml:space="preserve">   </v>
      </c>
      <c r="I1" s="296">
        <f>IF(J1=0,0,K3/J3)</f>
        <v>0</v>
      </c>
      <c r="J1" s="295">
        <f>COUNTIF(H1,"&gt;=1")</f>
        <v>0</v>
      </c>
      <c r="K1" s="297" t="s">
        <v>21</v>
      </c>
      <c r="L1" s="374">
        <f>IF(J1=1,LOOKUP(H1,C1:D6))*I1/100</f>
        <v>0</v>
      </c>
      <c r="M1" s="295" t="str">
        <f>IF('vcai-AUTO'!H14="X",4,IF('vcai-AUTO'!I14="X",3,IF('vcai-AUTO'!J14="X",2,IF('vcai-AUTO'!K14="X",1,"   " ))))</f>
        <v xml:space="preserve">   </v>
      </c>
      <c r="N1" s="296">
        <f>IF(O1=0,0,P3/O3)</f>
        <v>0</v>
      </c>
      <c r="O1" s="295">
        <f>COUNTIF(M1,"&gt;=1")</f>
        <v>0</v>
      </c>
      <c r="P1" s="297" t="s">
        <v>21</v>
      </c>
      <c r="Q1" s="374">
        <f>IF(O1=1,LOOKUP(M1,C1:D6))*N1/100</f>
        <v>0</v>
      </c>
      <c r="R1" s="295" t="str">
        <f>IF('vcai-3°EVALUADOR'!G14="X",4,IF('vcai-3°EVALUADOR'!H14="X",3,IF('vcai-3°EVALUADOR'!I14="X",2,IF('vcai-3°EVALUADOR'!J14="X",1,IF('vcai-3°EVALUADOR'!K14="X","No Aplica","   " )))))</f>
        <v xml:space="preserve">   </v>
      </c>
      <c r="S1" s="298">
        <f>IF(T1=0,0,U3/T3)</f>
        <v>0</v>
      </c>
      <c r="T1" s="295">
        <f>COUNTIF(R1,"&gt;=1")</f>
        <v>0</v>
      </c>
      <c r="U1" s="297" t="s">
        <v>21</v>
      </c>
      <c r="V1" s="374">
        <f>IF(T1=1,LOOKUP(R1,C1:D6))*S1/100</f>
        <v>0</v>
      </c>
      <c r="W1" s="299"/>
      <c r="X1" s="295" t="str">
        <f>IF(VCIFM!G18="X",4,IF(VCIFM!H18="X",3,IF(VCIFM!I18="X",2,IF(VCIFM!J18="X",1,IF(VCIFM!K18="X",0,"   " )))))</f>
        <v xml:space="preserve">   </v>
      </c>
      <c r="Y1" s="295">
        <f t="shared" ref="Y1:Y7" si="0">COUNTIF(X1,"&gt;=1")</f>
        <v>0</v>
      </c>
      <c r="Z1" s="297">
        <f>VCIFM!F18/100</f>
        <v>0</v>
      </c>
      <c r="AA1" s="300">
        <f>IF(Y1=1,LOOKUP(X1,C1:D6))*Z1</f>
        <v>0</v>
      </c>
      <c r="AB1" s="295" t="str">
        <f>IF(VCCOGR!I13="x",4,IF(VCCOGR!J13="X",3,IF(VCCOGR!K13="X",2,IF(VCCOGR!L13="X",1,IF(VCCOGR!M13="X",0,"   " )))))</f>
        <v xml:space="preserve">   </v>
      </c>
      <c r="AC1" s="295">
        <f t="shared" ref="AC1:AC7" si="1">COUNTIF(AB1,"&gt;=1")</f>
        <v>0</v>
      </c>
      <c r="AD1" s="300">
        <f>VCCOGR!H13/100</f>
        <v>0</v>
      </c>
      <c r="AE1" s="300">
        <f t="shared" ref="AE1:AE7" si="2">IF(AC1=1,LOOKUP(AB1,$C$1:$D$6))*AD1</f>
        <v>0</v>
      </c>
      <c r="AF1" s="300" t="s">
        <v>85</v>
      </c>
      <c r="AG1" s="721" t="s">
        <v>45</v>
      </c>
      <c r="AH1" s="721"/>
      <c r="AI1" s="721"/>
      <c r="AJ1" s="721"/>
      <c r="AK1" s="721"/>
      <c r="AL1" s="301">
        <f>SUM(AK3,AJ10)</f>
        <v>0</v>
      </c>
      <c r="AN1" s="303">
        <v>1</v>
      </c>
      <c r="AO1" s="303" t="str">
        <f>IF(APOR.DEST.!H24="X",0.385,IF(APOR.DEST.!I24="X",0.256,IF(APOR.DEST.!J24="X",0.128,"   ")))</f>
        <v xml:space="preserve">   </v>
      </c>
      <c r="AQ1" s="300">
        <v>1</v>
      </c>
      <c r="AR1" s="300" t="str">
        <f>IF(ACT.EXT.!H23="X", 3.349,IF(ACT.EXT.!I23="X", 2.22, IF(ACT.EXT.!J23="X",1.11,"   ")))</f>
        <v xml:space="preserve">   </v>
      </c>
      <c r="AW1" s="304"/>
      <c r="AX1" s="305"/>
    </row>
    <row r="2" spans="1:50" s="302" customFormat="1" ht="15.75" hidden="1" x14ac:dyDescent="0.2">
      <c r="A2" s="306" t="s">
        <v>8</v>
      </c>
      <c r="B2" s="307">
        <v>30</v>
      </c>
      <c r="C2" s="300">
        <v>0</v>
      </c>
      <c r="D2" s="308" t="s">
        <v>14</v>
      </c>
      <c r="E2" s="303">
        <v>1</v>
      </c>
      <c r="F2" s="303">
        <v>59.9</v>
      </c>
      <c r="G2" s="309" t="s">
        <v>120</v>
      </c>
      <c r="H2" s="295" t="str">
        <f>IF('vcai-SUPERIOR'!G15="X",4,IF('vcai-SUPERIOR'!H15="X",3,IF('vcai-SUPERIOR'!I15="X",2,IF('vcai-SUPERIOR'!J15="X",1,IF('vcai-SUPERIOR'!K15="X","No Aplica"," ")))))</f>
        <v xml:space="preserve"> </v>
      </c>
      <c r="I2" s="296">
        <f>IF(J2=0,0,K3/J3)</f>
        <v>0</v>
      </c>
      <c r="J2" s="295">
        <f>COUNTIF(H2,"&gt;=1")</f>
        <v>0</v>
      </c>
      <c r="L2" s="374">
        <f>IF(J2=1,LOOKUP(H2,C1:D6))*I2/100</f>
        <v>0</v>
      </c>
      <c r="M2" s="295" t="str">
        <f>IF('vcai-AUTO'!H15="X",4,IF('vcai-AUTO'!I15="X",3,IF('vcai-AUTO'!J15="X",2,IF('vcai-AUTO'!K15="X",1,"   " ))))</f>
        <v xml:space="preserve">   </v>
      </c>
      <c r="N2" s="296">
        <f>IF(O2=0,0,P3/O3)</f>
        <v>0</v>
      </c>
      <c r="O2" s="295">
        <f>COUNTIF(M2,"&gt;=1")</f>
        <v>0</v>
      </c>
      <c r="Q2" s="374">
        <f>IF(O2=1,LOOKUP(M2,C2:D7))*N2/100</f>
        <v>0</v>
      </c>
      <c r="R2" s="295" t="str">
        <f>IF('vcai-3°EVALUADOR'!G15="X",4,IF('vcai-3°EVALUADOR'!H15="X",3,IF('vcai-3°EVALUADOR'!I15="X",2,IF('vcai-3°EVALUADOR'!J15="X",1,IF('vcai-3°EVALUADOR'!K15="X","No Aplica","   " )))))</f>
        <v xml:space="preserve">   </v>
      </c>
      <c r="S2" s="298">
        <f>IF(T2=0,0,U3/T3)</f>
        <v>0</v>
      </c>
      <c r="T2" s="295">
        <f>COUNTIF(R2,"&gt;=1")</f>
        <v>0</v>
      </c>
      <c r="V2" s="374">
        <f>IF(T2=1,LOOKUP(R2,C2:D7))*S2/100</f>
        <v>0</v>
      </c>
      <c r="W2" s="299"/>
      <c r="X2" s="295" t="str">
        <f>IF(VCIFM!G22="X",4,IF(VCIFM!H22="X",3,IF(VCIFM!I22="X",2,IF(VCIFM!J22="X",1,IF(VCIFM!K22="X",0,"   " )))))</f>
        <v xml:space="preserve">   </v>
      </c>
      <c r="Y2" s="295">
        <f t="shared" si="0"/>
        <v>0</v>
      </c>
      <c r="Z2" s="297">
        <f>VCIFM!F22/100</f>
        <v>0</v>
      </c>
      <c r="AA2" s="300">
        <f>IF(Y2=1,LOOKUP(X2,C1:D6))*Z2</f>
        <v>0</v>
      </c>
      <c r="AB2" s="295" t="str">
        <f>IF(VCCOGR!I17="X",4,IF(VCCOGR!J17="X",3,IF(VCCOGR!K17="X",2,IF(VCCOGR!L17="X",1,IF(VCCOGR!M17="X",0,"   " )))))</f>
        <v xml:space="preserve">   </v>
      </c>
      <c r="AC2" s="295">
        <f t="shared" si="1"/>
        <v>0</v>
      </c>
      <c r="AD2" s="300">
        <f>VCCOGR!H17/100</f>
        <v>0</v>
      </c>
      <c r="AE2" s="300">
        <f t="shared" si="2"/>
        <v>0</v>
      </c>
      <c r="AF2" s="310">
        <f>SUM(AF11,AF5,AF4,AF3)</f>
        <v>40</v>
      </c>
      <c r="AG2" s="721" t="s">
        <v>84</v>
      </c>
      <c r="AH2" s="721"/>
      <c r="AI2" s="721"/>
      <c r="AJ2" s="721"/>
      <c r="AK2" s="311"/>
      <c r="AL2" s="312">
        <f>AL1/AF2*100</f>
        <v>0</v>
      </c>
      <c r="AN2" s="303">
        <v>2</v>
      </c>
      <c r="AO2" s="303" t="str">
        <f>IF(APOR.DEST.!H25="X",0.385,IF(APOR.DEST.!I25="X",0.256,IF(APOR.DEST.!J25="X",0.128,"   ")))</f>
        <v xml:space="preserve">   </v>
      </c>
      <c r="AQ2" s="300">
        <v>2</v>
      </c>
      <c r="AR2" s="300" t="str">
        <f>IF(ACT.EXT.!H24="X",3.349,IF(ACT.EXT.!I24="X",2.22,IF(ACT.EXT.!J24="X",1.11,"   ")))</f>
        <v xml:space="preserve">   </v>
      </c>
      <c r="AW2" s="304"/>
      <c r="AX2" s="305"/>
    </row>
    <row r="3" spans="1:50" s="302" customFormat="1" ht="25.5" hidden="1" x14ac:dyDescent="0.2">
      <c r="A3" s="306" t="s">
        <v>9</v>
      </c>
      <c r="B3" s="307">
        <v>67.45</v>
      </c>
      <c r="C3" s="300">
        <v>1</v>
      </c>
      <c r="D3" s="297">
        <v>30</v>
      </c>
      <c r="E3" s="303">
        <v>60</v>
      </c>
      <c r="F3" s="303">
        <v>69.900000000000006</v>
      </c>
      <c r="G3" s="309" t="s">
        <v>119</v>
      </c>
      <c r="H3" s="295"/>
      <c r="I3" s="296"/>
      <c r="J3" s="297">
        <f>SUM(J1,J2)</f>
        <v>0</v>
      </c>
      <c r="K3" s="300">
        <v>20</v>
      </c>
      <c r="L3" s="375" t="str">
        <f>IF(J3&gt;0,SUM(L1,L2),"Verifica la evaluación")</f>
        <v>Verifica la evaluación</v>
      </c>
      <c r="M3" s="295"/>
      <c r="N3" s="296"/>
      <c r="O3" s="297">
        <f>SUM(O1,O2)</f>
        <v>0</v>
      </c>
      <c r="P3" s="300">
        <f>K3</f>
        <v>20</v>
      </c>
      <c r="Q3" s="375" t="str">
        <f>IF(O3&gt;0,SUM(Q1,Q2),"Verifica la evaluación")</f>
        <v>Verifica la evaluación</v>
      </c>
      <c r="R3" s="295"/>
      <c r="S3" s="298"/>
      <c r="T3" s="297">
        <f>SUM(T1,T2)</f>
        <v>0</v>
      </c>
      <c r="U3" s="313">
        <f>P3</f>
        <v>20</v>
      </c>
      <c r="V3" s="375" t="str">
        <f>IF(T3&gt;0,SUM(V1,V2),"Verifica la evaluación")</f>
        <v>Verifica la evaluación</v>
      </c>
      <c r="W3" s="299"/>
      <c r="X3" s="295" t="str">
        <f>IF(VCIFM!G26="X",4,IF(VCIFM!H26="X",3,IF(VCIFM!I26="X",2,IF(VCIFM!J26="X",1,IF(VCIFM!K26="X",0,"   " )))))</f>
        <v xml:space="preserve">   </v>
      </c>
      <c r="Y3" s="295">
        <f t="shared" si="0"/>
        <v>0</v>
      </c>
      <c r="Z3" s="297">
        <f>VCIFM!F26/100</f>
        <v>0</v>
      </c>
      <c r="AA3" s="300">
        <f>IF(Y3=1,LOOKUP(X3,C1:D6))*Z3</f>
        <v>0</v>
      </c>
      <c r="AB3" s="295" t="str">
        <f>IF(VCCOGR!I21="X",4,IF(VCCOGR!J21="X",3,IF(VCCOGR!K21="X",2,IF(VCCOGR!L21="X",1,IF(VCCOGR!M21="X",0,"   " )))))</f>
        <v xml:space="preserve">   </v>
      </c>
      <c r="AC3" s="295">
        <f t="shared" si="1"/>
        <v>0</v>
      </c>
      <c r="AD3" s="300">
        <f>VCCOGR!H21/100</f>
        <v>0</v>
      </c>
      <c r="AE3" s="300">
        <f t="shared" si="2"/>
        <v>0</v>
      </c>
      <c r="AF3" s="300">
        <f>IF(AE15=0,AC12,IF(AE15=1,AD12,IF(AE15=2,AE12)))</f>
        <v>10</v>
      </c>
      <c r="AG3" s="314" t="s">
        <v>27</v>
      </c>
      <c r="AH3" s="293">
        <f>Q22</f>
        <v>0</v>
      </c>
      <c r="AI3" s="293" t="str">
        <f>Q23</f>
        <v>Aplica la evaluación</v>
      </c>
      <c r="AJ3" s="315">
        <f>AH3*AF3/100</f>
        <v>0</v>
      </c>
      <c r="AK3" s="301">
        <f>SUM(AJ3:AJ5)</f>
        <v>0</v>
      </c>
      <c r="AL3" s="395" t="str">
        <f>VLOOKUP(AL2,E1:G5,3)</f>
        <v>No aplica</v>
      </c>
      <c r="AM3" s="297"/>
      <c r="AN3" s="303">
        <v>3</v>
      </c>
      <c r="AO3" s="303" t="str">
        <f>IF(APOR.DEST.!H26="X",0.385,IF(APOR.DEST.!I26="X",0.256,IF(APOR.DEST.!J26="X",0.128,"   ")))</f>
        <v xml:space="preserve">   </v>
      </c>
      <c r="AQ3" s="300">
        <v>3</v>
      </c>
      <c r="AR3" s="300" t="str">
        <f>IF(ACT.EXT.!H25="X",3.35,IF(ACT.EXT.!I25="X",2.22,IF(ACT.EXT.!J25="X",1.11,"   ")))</f>
        <v xml:space="preserve">   </v>
      </c>
      <c r="AW3" s="304"/>
      <c r="AX3" s="305"/>
    </row>
    <row r="4" spans="1:50" s="302" customFormat="1" hidden="1" x14ac:dyDescent="0.2">
      <c r="A4" s="306" t="s">
        <v>10</v>
      </c>
      <c r="B4" s="307">
        <v>82.5</v>
      </c>
      <c r="C4" s="300">
        <v>2</v>
      </c>
      <c r="D4" s="295">
        <v>65</v>
      </c>
      <c r="E4" s="303">
        <v>70</v>
      </c>
      <c r="F4" s="303">
        <v>89.9</v>
      </c>
      <c r="G4" s="309" t="s">
        <v>13</v>
      </c>
      <c r="H4" s="316"/>
      <c r="I4" s="316"/>
      <c r="J4" s="316"/>
      <c r="K4" s="317" t="s">
        <v>0</v>
      </c>
      <c r="L4" s="376"/>
      <c r="M4" s="316"/>
      <c r="N4" s="316"/>
      <c r="O4" s="316"/>
      <c r="P4" s="317" t="s">
        <v>0</v>
      </c>
      <c r="Q4" s="376"/>
      <c r="R4" s="316"/>
      <c r="S4" s="316"/>
      <c r="T4" s="316"/>
      <c r="U4" s="317" t="s">
        <v>0</v>
      </c>
      <c r="V4" s="377"/>
      <c r="W4" s="299"/>
      <c r="X4" s="295" t="str">
        <f>IF(VCIFM!G30="X",4,IF(VCIFM!H30="X",3,IF(VCIFM!I30="X",2,IF(VCIFM!J30="X",1,IF(VCIFM!K30="X",0,"   " )))))</f>
        <v xml:space="preserve">   </v>
      </c>
      <c r="Y4" s="295">
        <f t="shared" si="0"/>
        <v>0</v>
      </c>
      <c r="Z4" s="297">
        <f>VCIFM!F30/100</f>
        <v>0</v>
      </c>
      <c r="AA4" s="300">
        <f>IF(Y4=1,LOOKUP(X4,C2:D7))*Z4</f>
        <v>0</v>
      </c>
      <c r="AB4" s="295" t="str">
        <f>IF(VCCOGR!I25="X",4,IF(VCCOGR!J25="X",3,IF(VCCOGR!K25="X",2,IF(VCCOGR!L25="X",1,IF(VCCOGR!M25="X",0,"   " )))))</f>
        <v xml:space="preserve">   </v>
      </c>
      <c r="AC4" s="295">
        <f t="shared" si="1"/>
        <v>0</v>
      </c>
      <c r="AD4" s="300">
        <f>VCCOGR!H25/100</f>
        <v>0</v>
      </c>
      <c r="AE4" s="300">
        <f t="shared" si="2"/>
        <v>0</v>
      </c>
      <c r="AF4" s="300">
        <f>IF(AE15=0,AC13,IF(AE15=1,AD13,IF(AE15=2,AE13)))</f>
        <v>20</v>
      </c>
      <c r="AG4" s="314" t="s">
        <v>43</v>
      </c>
      <c r="AH4" s="293">
        <f>L22</f>
        <v>0</v>
      </c>
      <c r="AI4" s="303" t="str">
        <f>L23</f>
        <v>Aplica la evaluación</v>
      </c>
      <c r="AJ4" s="315">
        <f>AH4*AF4/100</f>
        <v>0</v>
      </c>
      <c r="AK4" s="312">
        <f>AK3/AF6*100</f>
        <v>0</v>
      </c>
      <c r="AL4" s="318"/>
      <c r="AM4" s="297"/>
      <c r="AN4" s="303">
        <v>4</v>
      </c>
      <c r="AO4" s="303" t="str">
        <f>IF(APOR.DEST.!H27="X",0.385,IF(APOR.DEST.!I27="X",0.256,IF(APOR.DEST.!J27="X",0.128,"   ")))</f>
        <v xml:space="preserve">   </v>
      </c>
      <c r="AQ4" s="718" t="s">
        <v>76</v>
      </c>
      <c r="AR4" s="718"/>
      <c r="AS4" s="319" t="str">
        <f>IF(AA8="Revisa las ponderaciones","Verifica el 3° requisito",IF(AA8&gt;=70,SUM(AR1:AR3),"Verifica el 3° requisito"))</f>
        <v>Verifica el 3° requisito</v>
      </c>
      <c r="AW4" s="304"/>
      <c r="AX4" s="305"/>
    </row>
    <row r="5" spans="1:50" s="302" customFormat="1" hidden="1" x14ac:dyDescent="0.2">
      <c r="A5" s="306" t="s">
        <v>11</v>
      </c>
      <c r="B5" s="307">
        <v>100</v>
      </c>
      <c r="C5" s="300">
        <v>3</v>
      </c>
      <c r="D5" s="295">
        <v>80</v>
      </c>
      <c r="E5" s="303">
        <v>90</v>
      </c>
      <c r="F5" s="303">
        <v>100</v>
      </c>
      <c r="G5" s="309" t="s">
        <v>118</v>
      </c>
      <c r="H5" s="295" t="str">
        <f>IF('vcai-SUPERIOR'!G18="X",4,IF('vcai-SUPERIOR'!H18="X",3,IF('vcai-SUPERIOR'!I18="X",2,IF('vcai-SUPERIOR'!J18="X",1,IF('vcai-SUPERIOR'!K18="X","No Aplica","   " )))))</f>
        <v xml:space="preserve">   </v>
      </c>
      <c r="I5" s="296">
        <f>IF(J5=0,0,K7/J8)</f>
        <v>0</v>
      </c>
      <c r="J5" s="295">
        <f>COUNTIF(H5,"&gt;=1")</f>
        <v>0</v>
      </c>
      <c r="K5" s="718"/>
      <c r="L5" s="374">
        <f>IF(J5=1,LOOKUP(H5,C1:D6))*I5/100</f>
        <v>0</v>
      </c>
      <c r="M5" s="295" t="str">
        <f>IF('vcai-AUTO'!H18="X",4,IF('vcai-AUTO'!I18="X",3,IF('vcai-AUTO'!J18="X",2,IF('vcai-AUTO'!K18="X",1,"   " ))))</f>
        <v xml:space="preserve">   </v>
      </c>
      <c r="N5" s="296">
        <f>IF(O5=0,0,P7/O8)</f>
        <v>0</v>
      </c>
      <c r="O5" s="295">
        <f>COUNTIF(M5,"&gt;=1")</f>
        <v>0</v>
      </c>
      <c r="Q5" s="374">
        <f>IF(O5=1,LOOKUP(M5,C1:D6))*N5/100</f>
        <v>0</v>
      </c>
      <c r="R5" s="295" t="str">
        <f>IF('vcai-3°EVALUADOR'!G18="X",4,IF('vcai-3°EVALUADOR'!H18="X",3,IF('vcai-3°EVALUADOR'!I18="X",2,IF('vcai-3°EVALUADOR'!J18="X",1,IF('vcai-3°EVALUADOR'!K18="X","No Aplica","   " )))))</f>
        <v xml:space="preserve">   </v>
      </c>
      <c r="S5" s="298">
        <f>IF(T5=0,0,U7/T8)</f>
        <v>0</v>
      </c>
      <c r="T5" s="300">
        <f>COUNTIF(R5,"&gt;=1")</f>
        <v>0</v>
      </c>
      <c r="V5" s="374">
        <f>IF(T5=1,LOOKUP(R5,$C$1:$D$6))*S5/100</f>
        <v>0</v>
      </c>
      <c r="W5" s="320"/>
      <c r="X5" s="295" t="str">
        <f>IF(VCIFM!G34="X",4,IF(VCIFM!H34="X",3,IF(VCIFM!I34="X",2,IF(VCIFM!J34="X",1,IF(VCIFM!K34="X",0,"   " )))))</f>
        <v xml:space="preserve">   </v>
      </c>
      <c r="Y5" s="295">
        <f t="shared" si="0"/>
        <v>0</v>
      </c>
      <c r="Z5" s="297">
        <f>VCIFM!F34/100</f>
        <v>0</v>
      </c>
      <c r="AA5" s="300">
        <f>IF(Y5=1,LOOKUP(X5,C3:D8))*Z5</f>
        <v>0</v>
      </c>
      <c r="AB5" s="295" t="str">
        <f>IF(VCCOGR!I29="X",4,IF(VCCOGR!J29="X",3,IF(VCCOGR!K29="X",2,IF(VCCOGR!L29="X",1,IF(VCCOGR!M29="X",0,"   " )))))</f>
        <v xml:space="preserve">   </v>
      </c>
      <c r="AC5" s="295">
        <f t="shared" si="1"/>
        <v>0</v>
      </c>
      <c r="AD5" s="300">
        <f>VCCOGR!H29/100</f>
        <v>0</v>
      </c>
      <c r="AE5" s="300">
        <f t="shared" si="2"/>
        <v>0</v>
      </c>
      <c r="AF5" s="295">
        <f>IF(AE15=0,AC14,IF(AE15=1,AD14,IF(AE15=2,AE14)))</f>
        <v>10</v>
      </c>
      <c r="AG5" s="314" t="s">
        <v>44</v>
      </c>
      <c r="AH5" s="293">
        <f>V22</f>
        <v>0</v>
      </c>
      <c r="AI5" s="293" t="str">
        <f>V23</f>
        <v>Aplica la evaluación</v>
      </c>
      <c r="AJ5" s="315">
        <f>AH5*AF5/100</f>
        <v>0</v>
      </c>
      <c r="AK5" s="321">
        <f>ROUNDDOWN(AK4,1)</f>
        <v>0</v>
      </c>
      <c r="AL5" s="318"/>
      <c r="AM5" s="297"/>
      <c r="AN5" s="303">
        <v>5</v>
      </c>
      <c r="AO5" s="303" t="str">
        <f>IF(APOR.DEST.!H28="X",0.385,IF(APOR.DEST.!I28="X",0.256,IF(APOR.DEST.!J28="X",0.128,"   ")))</f>
        <v xml:space="preserve">   </v>
      </c>
      <c r="AQ5" s="322"/>
      <c r="AR5" s="719" t="s">
        <v>78</v>
      </c>
      <c r="AS5" s="719"/>
      <c r="AW5" s="304"/>
      <c r="AX5" s="305"/>
    </row>
    <row r="6" spans="1:50" s="302" customFormat="1" hidden="1" x14ac:dyDescent="0.2">
      <c r="A6" s="292" t="s">
        <v>12</v>
      </c>
      <c r="B6" s="292"/>
      <c r="C6" s="297">
        <v>4</v>
      </c>
      <c r="D6" s="297">
        <v>100</v>
      </c>
      <c r="H6" s="295" t="str">
        <f>IF('vcai-SUPERIOR'!G19="X",4,IF('vcai-SUPERIOR'!H19="X",3,IF('vcai-SUPERIOR'!I19="X",2,IF('vcai-SUPERIOR'!J19="X",1,IF('vcai-SUPERIOR'!K19="X","No Aplica","   " )))))</f>
        <v xml:space="preserve">   </v>
      </c>
      <c r="I6" s="296">
        <f>IF(J6=0,0,K7/J8)</f>
        <v>0</v>
      </c>
      <c r="J6" s="295">
        <f>COUNTIF(H6,"&gt;=1")</f>
        <v>0</v>
      </c>
      <c r="K6" s="718"/>
      <c r="L6" s="374">
        <f>IF(J6=1,LOOKUP(H6,C1:D6))*I6/100</f>
        <v>0</v>
      </c>
      <c r="M6" s="295" t="str">
        <f>IF('vcai-AUTO'!H19="X",4,IF('vcai-AUTO'!I19="X",3,IF('vcai-AUTO'!J19="X",2,IF('vcai-AUTO'!K19="X",1,"   " ))))</f>
        <v xml:space="preserve">   </v>
      </c>
      <c r="N6" s="296">
        <f>IF(O6=0,0,P7/O8)</f>
        <v>0</v>
      </c>
      <c r="O6" s="295">
        <f>COUNTIF(M6,"&gt;=1")</f>
        <v>0</v>
      </c>
      <c r="P6" s="300"/>
      <c r="Q6" s="374">
        <f>IF(O6=1,LOOKUP(M6,C2:D7))*N6/100</f>
        <v>0</v>
      </c>
      <c r="R6" s="295" t="str">
        <f>IF('vcai-3°EVALUADOR'!G19="X",4,IF('vcai-3°EVALUADOR'!H19="X",3,IF('vcai-3°EVALUADOR'!I19="X",2,IF('vcai-3°EVALUADOR'!J19="X",1,IF('vcai-3°EVALUADOR'!K19="X","No Aplica","   " )))))</f>
        <v xml:space="preserve">   </v>
      </c>
      <c r="S6" s="298">
        <f>IF(T6=0,0,U7/T8)</f>
        <v>0</v>
      </c>
      <c r="T6" s="300">
        <f>COUNTIF(R6,"&gt;=1")</f>
        <v>0</v>
      </c>
      <c r="V6" s="374">
        <f>IF(T6=1,LOOKUP(R6,$C$1:$D$6))*S6/100</f>
        <v>0</v>
      </c>
      <c r="W6" s="323"/>
      <c r="X6" s="295" t="str">
        <f>IF(VCIFM!G38="X",4,IF(VCIFM!H38="X",3,IF(VCIFM!I38="X",2,IF(VCIFM!J38="X",1,IF(VCIFM!K38="X",0,"   " )))))</f>
        <v xml:space="preserve">   </v>
      </c>
      <c r="Y6" s="295">
        <f t="shared" si="0"/>
        <v>0</v>
      </c>
      <c r="Z6" s="297">
        <f>VCIFM!F38/100</f>
        <v>0</v>
      </c>
      <c r="AA6" s="300">
        <f>IF(Y6=1,LOOKUP(X6,C2:D7))*Z6</f>
        <v>0</v>
      </c>
      <c r="AB6" s="295" t="str">
        <f>IF(VCCOGR!I33="X",4,IF(VCCOGR!J33="X",3,IF(VCCOGR!K33="X",2,IF(VCCOGR!L33="X",1,IF(VCCOGR!M33="X",0,"   " )))))</f>
        <v xml:space="preserve">   </v>
      </c>
      <c r="AC6" s="295">
        <f t="shared" si="1"/>
        <v>0</v>
      </c>
      <c r="AD6" s="300">
        <f>VCCOGR!H33/100</f>
        <v>0</v>
      </c>
      <c r="AE6" s="300">
        <f t="shared" si="2"/>
        <v>0</v>
      </c>
      <c r="AF6" s="297">
        <f>SUM(AF3:AF5)</f>
        <v>40</v>
      </c>
      <c r="AG6" s="303"/>
      <c r="AH6" s="303"/>
      <c r="AI6" s="303"/>
      <c r="AJ6" s="303"/>
      <c r="AK6" s="318" t="str">
        <f>VLOOKUP(AK4,E1:G5,3)</f>
        <v>No aplica</v>
      </c>
      <c r="AL6" s="318"/>
      <c r="AM6" s="297"/>
      <c r="AN6" s="303">
        <v>6</v>
      </c>
      <c r="AO6" s="303" t="str">
        <f>IF(APOR.DEST.!H29="X",0.385,IF(APOR.DEST.!I29="X",0.256,IF(APOR.DEST.!J29="X",0.128,"   ")))</f>
        <v xml:space="preserve">   </v>
      </c>
      <c r="AR6" s="719"/>
      <c r="AS6" s="719"/>
      <c r="AW6" s="304"/>
      <c r="AX6" s="305"/>
    </row>
    <row r="7" spans="1:50" s="302" customFormat="1" ht="15" hidden="1" x14ac:dyDescent="0.25">
      <c r="D7" s="324"/>
      <c r="H7" s="295" t="str">
        <f>IF('vcai-SUPERIOR'!G20="X",4,IF('vcai-SUPERIOR'!H20="X",3,IF('vcai-SUPERIOR'!I20="X",2,IF('vcai-SUPERIOR'!J20="X",1,IF('vcai-SUPERIOR'!K20="X","No Aplica","   " )))))</f>
        <v xml:space="preserve">   </v>
      </c>
      <c r="I7" s="296">
        <f>IF(J7=0,0,K7/J8)</f>
        <v>0</v>
      </c>
      <c r="J7" s="295">
        <f>COUNTIF(H7,"&gt;=1")</f>
        <v>0</v>
      </c>
      <c r="K7" s="300">
        <v>20</v>
      </c>
      <c r="L7" s="374">
        <f>IF(J7=1,LOOKUP(H7,C1:D6))*I7/100</f>
        <v>0</v>
      </c>
      <c r="M7" s="295" t="str">
        <f>IF('vcai-AUTO'!H20="X",4,IF('vcai-AUTO'!I20="X",3,IF('vcai-AUTO'!J20="X",2,IF('vcai-AUTO'!K20="X",1,"   " ))))</f>
        <v xml:space="preserve">   </v>
      </c>
      <c r="N7" s="296">
        <f>IF(O7=0,0,P7/O8)</f>
        <v>0</v>
      </c>
      <c r="O7" s="295">
        <f>COUNTIF(M7,"&gt;=1")</f>
        <v>0</v>
      </c>
      <c r="P7" s="300">
        <f>K7</f>
        <v>20</v>
      </c>
      <c r="Q7" s="374">
        <f>IF(O7=1,LOOKUP(M7,C3:D8))*N7/100</f>
        <v>0</v>
      </c>
      <c r="R7" s="295" t="str">
        <f>IF('vcai-3°EVALUADOR'!G20="X",4,IF('vcai-3°EVALUADOR'!H20="X",3,IF('vcai-3°EVALUADOR'!I20="X",2,IF('vcai-3°EVALUADOR'!J20="X",1,IF('vcai-3°EVALUADOR'!K20="X","No Aplica","   " )))))</f>
        <v xml:space="preserve">   </v>
      </c>
      <c r="S7" s="298">
        <f>IF(T7=0,0,U7/T8)</f>
        <v>0</v>
      </c>
      <c r="T7" s="300">
        <f>COUNTIF(R7,"&gt;=1")</f>
        <v>0</v>
      </c>
      <c r="U7" s="300">
        <f>P7</f>
        <v>20</v>
      </c>
      <c r="V7" s="374">
        <f>IF(T7=1,LOOKUP(R7,$C$1:$D$6))*S7/100</f>
        <v>0</v>
      </c>
      <c r="W7" s="323"/>
      <c r="X7" s="295" t="str">
        <f>IF(VCIFM!G42="X",4,IF(VCIFM!H42="X",3,IF(VCIFM!I42="X",2,IF(VCIFM!J42="X",1,IF(VCIFM!K42="X",0,"   " )))))</f>
        <v xml:space="preserve">   </v>
      </c>
      <c r="Y7" s="295">
        <f t="shared" si="0"/>
        <v>0</v>
      </c>
      <c r="Z7" s="297">
        <f>VCIFM!F42/100</f>
        <v>0</v>
      </c>
      <c r="AA7" s="300">
        <f>IF(Y7=1,LOOKUP(X7,C3:D8))*Z7</f>
        <v>0</v>
      </c>
      <c r="AB7" s="295" t="str">
        <f>IF(VCCOGR!I37="X",4,IF(VCCOGR!J37="X",3,IF(VCCOGR!K37="X",2,IF(VCCOGR!L37="X",1,IF(VCCOGR!M37="X",0,"   " )))))</f>
        <v xml:space="preserve">   </v>
      </c>
      <c r="AC7" s="295">
        <f t="shared" si="1"/>
        <v>0</v>
      </c>
      <c r="AD7" s="300">
        <f>VCCOGR!H37/100</f>
        <v>0</v>
      </c>
      <c r="AE7" s="300">
        <f t="shared" si="2"/>
        <v>0</v>
      </c>
      <c r="AF7" s="720" t="s">
        <v>42</v>
      </c>
      <c r="AG7" s="720"/>
      <c r="AH7" s="720"/>
      <c r="AI7" s="720"/>
      <c r="AJ7" s="720"/>
      <c r="AK7" s="297"/>
      <c r="AM7" s="297"/>
      <c r="AN7" s="303">
        <v>7</v>
      </c>
      <c r="AO7" s="303" t="str">
        <f>IF(APOR.DEST.!H30="X",0.385,IF(APOR.DEST.!I30="X",0.256,IF(APOR.DEST.!J30="X",0.128,"   ")))</f>
        <v xml:space="preserve">   </v>
      </c>
      <c r="AW7" s="304"/>
      <c r="AX7" s="305"/>
    </row>
    <row r="8" spans="1:50" s="302" customFormat="1" ht="25.5" hidden="1" x14ac:dyDescent="0.2">
      <c r="D8" s="324"/>
      <c r="H8" s="718"/>
      <c r="I8" s="718"/>
      <c r="J8" s="297">
        <f>SUM(J5:J7)</f>
        <v>0</v>
      </c>
      <c r="K8" s="325" t="s">
        <v>18</v>
      </c>
      <c r="L8" s="375" t="str">
        <f>IF(J8&gt;0,SUM(L5:L7),"Verifica la evaluación")</f>
        <v>Verifica la evaluación</v>
      </c>
      <c r="N8" s="295"/>
      <c r="O8" s="297">
        <f>SUM(O5:O7)</f>
        <v>0</v>
      </c>
      <c r="P8" s="325" t="s">
        <v>18</v>
      </c>
      <c r="Q8" s="375" t="str">
        <f>IF(O8&gt;0,SUM(Q5:Q7),"Verifica la evaluación")</f>
        <v>Verifica la evaluación</v>
      </c>
      <c r="S8" s="326"/>
      <c r="T8" s="297">
        <f>SUM(T5:T7)</f>
        <v>0</v>
      </c>
      <c r="U8" s="325" t="s">
        <v>18</v>
      </c>
      <c r="V8" s="375" t="str">
        <f>IF(T8&gt;0,SUM(V5:V7),"Verifica la evaluación")</f>
        <v>Verifica la evaluación</v>
      </c>
      <c r="W8" s="327"/>
      <c r="Y8" s="297">
        <f>SUM(Y1:Y7)</f>
        <v>0</v>
      </c>
      <c r="Z8" s="297">
        <f>SUM(Z1:Z7)*100</f>
        <v>0</v>
      </c>
      <c r="AA8" s="328" t="str">
        <f>IF(Z8=100,SUM(AA1:AA7),IF(Z8&lt;&gt;100,"Revisa las ponderaciones"))</f>
        <v>Revisa las ponderaciones</v>
      </c>
      <c r="AB8" s="309"/>
      <c r="AC8" s="297">
        <f>SUM(AC1:AC7)</f>
        <v>0</v>
      </c>
      <c r="AD8" s="297">
        <f>SUM(AD1:AD7)*100</f>
        <v>0</v>
      </c>
      <c r="AE8" s="328" t="str">
        <f>IF(AD8=100,SUM(AE1:AE7),IF(AD8&lt;&gt;100,"Revisa las ponderaciones"))</f>
        <v>Revisa las ponderaciones</v>
      </c>
      <c r="AF8" s="297"/>
      <c r="AG8" s="329"/>
      <c r="AH8" s="330"/>
      <c r="AI8" s="331"/>
      <c r="AJ8" s="330" t="str">
        <f>IF(AH8=0,"",IF(AH8&gt;1,AH8*0.05))</f>
        <v/>
      </c>
      <c r="AK8" s="332"/>
      <c r="AL8" s="332"/>
      <c r="AM8" s="297"/>
      <c r="AN8" s="303">
        <v>8</v>
      </c>
      <c r="AO8" s="303" t="str">
        <f>IF(APOR.DEST.!H31="X",0.385,IF(APOR.DEST.!I31="X",0.256,IF(APOR.DEST.!J31="X",0.128,"   ")))</f>
        <v xml:space="preserve">   </v>
      </c>
      <c r="AW8" s="304"/>
      <c r="AX8" s="305"/>
    </row>
    <row r="9" spans="1:50" s="302" customFormat="1" hidden="1" x14ac:dyDescent="0.2">
      <c r="D9" s="324"/>
      <c r="H9" s="295" t="str">
        <f>IF('vcai-SUPERIOR'!G23="X",4,IF('vcai-SUPERIOR'!H23="X",3,IF('vcai-SUPERIOR'!I23="X",2,IF('vcai-SUPERIOR'!J23="X",1,IF('vcai-SUPERIOR'!K23="X","No Aplica","   " )))))</f>
        <v xml:space="preserve">   </v>
      </c>
      <c r="I9" s="333">
        <f>IF(J9=0,0,K11/J12)</f>
        <v>0</v>
      </c>
      <c r="J9" s="295">
        <f>COUNTIF(H9,"&gt;=1")</f>
        <v>0</v>
      </c>
      <c r="K9" s="718"/>
      <c r="L9" s="374">
        <f>IF(J9=1,LOOKUP(H9,C1:D6))*I9/100</f>
        <v>0</v>
      </c>
      <c r="M9" s="295" t="str">
        <f>IF('vcai-AUTO'!H23="X",4,IF('vcai-AUTO'!I23="X",3,IF('vcai-AUTO'!J23="X",2,IF('vcai-AUTO'!K23="X",1,"   " ))))</f>
        <v xml:space="preserve">   </v>
      </c>
      <c r="N9" s="296">
        <f>IF(O9=0,0,P10/O12)</f>
        <v>0</v>
      </c>
      <c r="O9" s="295">
        <f>COUNTIF(M9,"&gt;=1")</f>
        <v>0</v>
      </c>
      <c r="P9" s="300"/>
      <c r="Q9" s="374">
        <f>IF(O9=1,LOOKUP(M9,$C$1:$D$6))*N9/100</f>
        <v>0</v>
      </c>
      <c r="R9" s="295" t="str">
        <f>IF('vcai-3°EVALUADOR'!G23="X",4,IF('vcai-3°EVALUADOR'!H23="X",3,IF('vcai-3°EVALUADOR'!I23="X",2,IF('vcai-3°EVALUADOR'!J23="X",1,IF('vcai-3°EVALUADOR'!K23="X","No Aplica","   " )))))</f>
        <v xml:space="preserve">   </v>
      </c>
      <c r="S9" s="298">
        <f>IF(T9=0,0,U10/T12)</f>
        <v>0</v>
      </c>
      <c r="T9" s="300">
        <f>COUNTIF(R9,"&gt;=1")</f>
        <v>0</v>
      </c>
      <c r="V9" s="374">
        <f>IF(T9=1,LOOKUP(R9,$C$1:$D$6))*S9/100</f>
        <v>0</v>
      </c>
      <c r="W9" s="327"/>
      <c r="X9" s="714" t="s">
        <v>22</v>
      </c>
      <c r="Y9" s="714"/>
      <c r="Z9" s="714"/>
      <c r="AA9" s="719" t="str">
        <f>IF(AA8="Revisa las ponderaciones","Aplique la evaluación",IF(AA8&gt;1,VLOOKUP(AA8,$E$1:$G$5,3),"Aplique la evaluación"))</f>
        <v>Aplique la evaluación</v>
      </c>
      <c r="AB9" s="714" t="s">
        <v>23</v>
      </c>
      <c r="AC9" s="714"/>
      <c r="AD9" s="714"/>
      <c r="AE9" s="719" t="str">
        <f>IF(AE8="Revisa las ponderaciones","Aplica la evaluación",IF(AE8&gt;1,VLOOKUP(AE8,E1:G5,3)))</f>
        <v>Aplica la evaluación</v>
      </c>
      <c r="AM9" s="297"/>
      <c r="AN9" s="303">
        <v>9</v>
      </c>
      <c r="AO9" s="303" t="str">
        <f>IF(APOR.DEST.!H32="X",0.385,IF(APOR.DEST.!I32="X",0.256,IF(APOR.DEST.!J32="X",0.128,"   ")))</f>
        <v xml:space="preserve">   </v>
      </c>
      <c r="AW9" s="304"/>
      <c r="AX9" s="305"/>
    </row>
    <row r="10" spans="1:50" s="302" customFormat="1" ht="15" hidden="1" x14ac:dyDescent="0.2">
      <c r="D10" s="324"/>
      <c r="H10" s="295" t="str">
        <f>IF('vcai-SUPERIOR'!G24="X",4,IF('vcai-SUPERIOR'!H24="X",3,IF('vcai-SUPERIOR'!I24="X",2,IF('vcai-SUPERIOR'!J24="X",1,IF('vcai-SUPERIOR'!K24="X","No Aplica","   " )))))</f>
        <v xml:space="preserve">   </v>
      </c>
      <c r="I10" s="333">
        <f>IF(J10=0,0,K11/J12)</f>
        <v>0</v>
      </c>
      <c r="J10" s="295">
        <f>COUNTIF(H10,"&gt;=1")</f>
        <v>0</v>
      </c>
      <c r="K10" s="718"/>
      <c r="L10" s="374">
        <f>IF(J10=1,LOOKUP(H10,C1:D6))*I10/100</f>
        <v>0</v>
      </c>
      <c r="M10" s="295" t="str">
        <f>IF('vcai-AUTO'!H24="X",4,IF('vcai-AUTO'!I24="X",3,IF('vcai-AUTO'!J24="X",2,IF('vcai-AUTO'!K24="X",1,"   " ))))</f>
        <v xml:space="preserve">   </v>
      </c>
      <c r="N10" s="296">
        <f>IF(O10=0,0,P10/O12)</f>
        <v>0</v>
      </c>
      <c r="O10" s="295">
        <f>COUNTIF(M10,"&gt;=1")</f>
        <v>0</v>
      </c>
      <c r="P10" s="300">
        <f>K11</f>
        <v>20</v>
      </c>
      <c r="Q10" s="374">
        <f>IF(O10=1,LOOKUP(M10,$C$1:$D$6))*N10/100</f>
        <v>0</v>
      </c>
      <c r="R10" s="295" t="str">
        <f>IF('vcai-3°EVALUADOR'!G24="X",4,IF('vcai-3°EVALUADOR'!H24="X",3,IF('vcai-3°EVALUADOR'!I24="X",2,IF('vcai-3°EVALUADOR'!J24="X",1,IF('vcai-3°EVALUADOR'!K24="X","No Aplica","   " )))))</f>
        <v xml:space="preserve">   </v>
      </c>
      <c r="S10" s="298">
        <f>IF(T10=0,0,U10/T12)</f>
        <v>0</v>
      </c>
      <c r="T10" s="300">
        <f>COUNTIF(R10,"&gt;=1")</f>
        <v>0</v>
      </c>
      <c r="U10" s="300">
        <f>P10</f>
        <v>20</v>
      </c>
      <c r="V10" s="374">
        <f>IF(T10=1,LOOKUP(R10,$C$1:$D$6))*S10/100</f>
        <v>0</v>
      </c>
      <c r="W10" s="300"/>
      <c r="X10" s="714"/>
      <c r="Y10" s="714"/>
      <c r="Z10" s="714"/>
      <c r="AA10" s="719"/>
      <c r="AB10" s="714"/>
      <c r="AC10" s="714"/>
      <c r="AD10" s="714"/>
      <c r="AE10" s="719"/>
      <c r="AG10" s="723" t="s">
        <v>223</v>
      </c>
      <c r="AH10" s="723"/>
      <c r="AI10" s="723"/>
      <c r="AJ10" s="724" t="str">
        <f>IF(AH11=0," ",(AH11/3*5/33.33))</f>
        <v xml:space="preserve"> </v>
      </c>
      <c r="AK10" s="334"/>
      <c r="AL10" s="334"/>
      <c r="AM10" s="297"/>
      <c r="AN10" s="303">
        <v>10</v>
      </c>
      <c r="AO10" s="303" t="str">
        <f>IF(APOR.DEST.!H33="X",0.385,IF(APOR.DEST.!I33="X",0.256,IF(APOR.DEST.!J33="X",0.128,"   ")))</f>
        <v xml:space="preserve">   </v>
      </c>
      <c r="AW10" s="304"/>
      <c r="AX10" s="305"/>
    </row>
    <row r="11" spans="1:50" s="332" customFormat="1" hidden="1" x14ac:dyDescent="0.2">
      <c r="A11" s="302"/>
      <c r="B11" s="302"/>
      <c r="C11" s="302"/>
      <c r="D11" s="324"/>
      <c r="E11" s="302"/>
      <c r="F11" s="302"/>
      <c r="G11" s="302"/>
      <c r="H11" s="295" t="str">
        <f>IF('vcai-SUPERIOR'!G25="X",4,IF('vcai-SUPERIOR'!H25="X",3,IF('vcai-SUPERIOR'!I25="X",2,IF('vcai-SUPERIOR'!J25="X",1,IF('vcai-SUPERIOR'!K25="X","No Aplica","   " )))))</f>
        <v xml:space="preserve">   </v>
      </c>
      <c r="I11" s="315">
        <f>IF(J11=0,0,K11/J12)</f>
        <v>0</v>
      </c>
      <c r="J11" s="295">
        <f>COUNTIF(H11,"&gt;=1")</f>
        <v>0</v>
      </c>
      <c r="K11" s="300">
        <v>20</v>
      </c>
      <c r="L11" s="374">
        <f>IF(J11=1,LOOKUP(H11,C2:D7))*I11/100</f>
        <v>0</v>
      </c>
      <c r="M11" s="295" t="str">
        <f>IF('vcai-AUTO'!H25="X",4,IF('vcai-AUTO'!I25="X",3,IF('vcai-AUTO'!J25="X",2,IF('vcai-AUTO'!K25="X",1,"   " ))))</f>
        <v xml:space="preserve">   </v>
      </c>
      <c r="N11" s="296">
        <f>IF(O11=0,0,P10/O12)</f>
        <v>0</v>
      </c>
      <c r="O11" s="295">
        <f>COUNTIF(M11,"&gt;=1")</f>
        <v>0</v>
      </c>
      <c r="P11" s="302"/>
      <c r="Q11" s="380">
        <f>IF(O11=1,LOOKUP(M11,$C$1:$D$6))*N11/100</f>
        <v>0</v>
      </c>
      <c r="R11" s="295" t="str">
        <f>IF('vcai-3°EVALUADOR'!G25="X",4,IF('vcai-3°EVALUADOR'!H25="X",3,IF('vcai-3°EVALUADOR'!I25="X",2,IF('vcai-3°EVALUADOR'!J25="X",1,IF('vcai-3°EVALUADOR'!K25="X","No Aplica","   " )))))</f>
        <v xml:space="preserve">   </v>
      </c>
      <c r="S11" s="298">
        <f>IF(T11=0,0,U10/T12)</f>
        <v>0</v>
      </c>
      <c r="T11" s="300">
        <f>COUNTIF(R11,"&gt;=1")</f>
        <v>0</v>
      </c>
      <c r="U11" s="302"/>
      <c r="V11" s="374">
        <f>IF(T11=1,LOOKUP(R11,$C$1:$D$6))*S11/100</f>
        <v>0</v>
      </c>
      <c r="W11" s="300"/>
      <c r="X11" s="337"/>
      <c r="Y11" s="337"/>
      <c r="Z11" s="337"/>
      <c r="AA11" s="327"/>
      <c r="AB11" s="302"/>
      <c r="AC11" s="297" t="s">
        <v>87</v>
      </c>
      <c r="AD11" s="295">
        <v>0</v>
      </c>
      <c r="AE11" s="295">
        <v>5</v>
      </c>
      <c r="AF11" s="297">
        <f>IF(AH11=" "," ",IF(AH11=0,0,IF(AH11,AE11,AD11)))</f>
        <v>0</v>
      </c>
      <c r="AG11" s="338" t="s">
        <v>134</v>
      </c>
      <c r="AH11" s="339">
        <f>'vcai-CAPACITACION'!J20</f>
        <v>0</v>
      </c>
      <c r="AI11" s="340"/>
      <c r="AJ11" s="725"/>
      <c r="AK11" s="341"/>
      <c r="AN11" s="341">
        <v>11</v>
      </c>
      <c r="AO11" s="341" t="str">
        <f>IF(APOR.DEST.!H34="X",0.385,IF(APOR.DEST.!I34="X",0.256,IF(APOR.DEST.!J34="X",0.128,"   ")))</f>
        <v xml:space="preserve">   </v>
      </c>
      <c r="AV11" s="302"/>
      <c r="AW11" s="304"/>
      <c r="AX11" s="305"/>
    </row>
    <row r="12" spans="1:50" s="302" customFormat="1" ht="25.5" hidden="1" x14ac:dyDescent="0.2">
      <c r="A12" s="332"/>
      <c r="B12" s="332"/>
      <c r="C12" s="332"/>
      <c r="D12" s="324"/>
      <c r="H12" s="717"/>
      <c r="I12" s="717"/>
      <c r="J12" s="297">
        <f>SUM(J9:J11)</f>
        <v>0</v>
      </c>
      <c r="K12" s="342" t="s">
        <v>2</v>
      </c>
      <c r="L12" s="375" t="str">
        <f>IF(J12&gt;0,SUM(L9:L11),"Verifica la evaluación")</f>
        <v>Verifica la evaluación</v>
      </c>
      <c r="N12" s="296"/>
      <c r="O12" s="297">
        <f>SUM(O9:O11)</f>
        <v>0</v>
      </c>
      <c r="P12" s="342" t="s">
        <v>2</v>
      </c>
      <c r="Q12" s="375" t="str">
        <f>IF(O12&gt;0,SUM(Q9:Q11),"Verifica la evaluación")</f>
        <v>Verifica la evaluación</v>
      </c>
      <c r="R12" s="295"/>
      <c r="S12" s="343"/>
      <c r="T12" s="297">
        <f>SUM(T9:T11)</f>
        <v>0</v>
      </c>
      <c r="U12" s="342" t="s">
        <v>2</v>
      </c>
      <c r="V12" s="375" t="str">
        <f>IF(T12&gt;0,SUM(V9:V11),"Verifica la evaluación")</f>
        <v>Verifica la evaluación</v>
      </c>
      <c r="Z12" s="344" t="s">
        <v>82</v>
      </c>
      <c r="AA12" s="345" t="str">
        <f>AS4</f>
        <v>Verifica el 3° requisito</v>
      </c>
      <c r="AC12" s="346">
        <v>10</v>
      </c>
      <c r="AD12" s="346">
        <v>10</v>
      </c>
      <c r="AE12" s="347">
        <v>8.75</v>
      </c>
      <c r="AI12" s="325"/>
      <c r="AN12" s="303">
        <v>12</v>
      </c>
      <c r="AO12" s="303" t="str">
        <f>IF(APOR.DEST.!H35="X",0.385,IF(APOR.DEST.!I35="X",0.256,IF(APOR.DEST.!J35="X",0.128,"   ")))</f>
        <v xml:space="preserve">   </v>
      </c>
      <c r="AW12" s="304"/>
      <c r="AX12" s="305"/>
    </row>
    <row r="13" spans="1:50" s="302" customFormat="1" hidden="1" x14ac:dyDescent="0.2">
      <c r="D13" s="324"/>
      <c r="H13" s="295" t="str">
        <f>IF('vcai-SUPERIOR'!G28="X",4,IF('vcai-SUPERIOR'!H28="X",3,IF('vcai-SUPERIOR'!I28="X",2,IF('vcai-SUPERIOR'!J28="X",1,IF('vcai-SUPERIOR'!K28="X","No Aplica","   " )))))</f>
        <v xml:space="preserve">   </v>
      </c>
      <c r="I13" s="296">
        <f>IF(J13=0,0,K15/J16)</f>
        <v>0</v>
      </c>
      <c r="J13" s="295">
        <f>COUNTIF(H13,"&gt;=1")</f>
        <v>0</v>
      </c>
      <c r="K13" s="718"/>
      <c r="L13" s="374">
        <f>IF(J13=1,LOOKUP(H13,C1:D6))*I13/100</f>
        <v>0</v>
      </c>
      <c r="M13" s="295" t="str">
        <f>IF('vcai-AUTO'!H28="X",4,IF('vcai-AUTO'!I28="X",3,IF('vcai-AUTO'!J28="X",2,IF('vcai-AUTO'!K28="X",1,"   " ))))</f>
        <v xml:space="preserve">   </v>
      </c>
      <c r="N13" s="296">
        <f>IF(O13=0,0,P15/O16)</f>
        <v>0</v>
      </c>
      <c r="O13" s="295">
        <f>COUNTIF(M13,"&gt;=1")</f>
        <v>0</v>
      </c>
      <c r="P13" s="300"/>
      <c r="Q13" s="374">
        <f>IF(O13=1,LOOKUP(M13,C1:D6))*N13/100</f>
        <v>0</v>
      </c>
      <c r="R13" s="295" t="str">
        <f>IF('vcai-3°EVALUADOR'!G28="X",4,IF('vcai-3°EVALUADOR'!H28="X",3,IF('vcai-3°EVALUADOR'!I28="X",2,IF('vcai-3°EVALUADOR'!J28="X",1,IF('vcai-3°EVALUADOR'!K28="X","No Aplica","   " )))))</f>
        <v xml:space="preserve">   </v>
      </c>
      <c r="S13" s="298">
        <f>IF(T13=0,0,U15/T16)</f>
        <v>0</v>
      </c>
      <c r="T13" s="300">
        <f>COUNTIF(R13,"&gt;=1")</f>
        <v>0</v>
      </c>
      <c r="U13" s="300"/>
      <c r="V13" s="374">
        <f>IF(T13=1,LOOKUP(R13,$C$1:$D$6))*S13/100</f>
        <v>0</v>
      </c>
      <c r="AA13" s="346">
        <f>SUM(AA8,AA12)</f>
        <v>0</v>
      </c>
      <c r="AC13" s="346">
        <v>20</v>
      </c>
      <c r="AD13" s="346">
        <v>20</v>
      </c>
      <c r="AE13" s="347">
        <v>17.5</v>
      </c>
      <c r="AF13" s="722">
        <v>50</v>
      </c>
      <c r="AG13" s="715" t="s">
        <v>25</v>
      </c>
      <c r="AH13" s="715"/>
      <c r="AI13" s="715"/>
      <c r="AJ13" s="299">
        <f>AH14*AF13/100</f>
        <v>0</v>
      </c>
      <c r="AK13" s="716" t="str">
        <f>AA16</f>
        <v>No aplica</v>
      </c>
      <c r="AL13" s="297">
        <f>AJ13</f>
        <v>0</v>
      </c>
      <c r="AN13" s="303">
        <v>13</v>
      </c>
      <c r="AO13" s="303" t="str">
        <f>IF(APOR.DEST.!H36="X",0.384,IF(APOR.DEST.!I36="X",0.256,IF(APOR.DEST.!J36="X",0.128,"   ")))</f>
        <v xml:space="preserve">   </v>
      </c>
      <c r="AW13" s="304"/>
      <c r="AX13" s="305"/>
    </row>
    <row r="14" spans="1:50" s="302" customFormat="1" hidden="1" x14ac:dyDescent="0.2">
      <c r="D14" s="324"/>
      <c r="H14" s="295" t="str">
        <f>IF('vcai-SUPERIOR'!G29="X",4,IF('vcai-SUPERIOR'!H29="X",3,IF('vcai-SUPERIOR'!I29="X",2,IF('vcai-SUPERIOR'!J29="X",1,IF('vcai-SUPERIOR'!K29="X","No Aplica","   " )))))</f>
        <v xml:space="preserve">   </v>
      </c>
      <c r="I14" s="296">
        <f>IF(J14=0,0,K15/J16)</f>
        <v>0</v>
      </c>
      <c r="J14" s="295">
        <f>COUNTIF(H14,"&gt;=1")</f>
        <v>0</v>
      </c>
      <c r="K14" s="718"/>
      <c r="L14" s="374">
        <f>IF(J14=1,LOOKUP(H14,C1:D6))*I14/100</f>
        <v>0</v>
      </c>
      <c r="M14" s="295" t="str">
        <f>IF('vcai-AUTO'!H29="X",4,IF('vcai-AUTO'!I29="X",3,IF('vcai-AUTO'!J29="X",2,IF('vcai-AUTO'!K29="X",1,"   " ))))</f>
        <v xml:space="preserve">   </v>
      </c>
      <c r="N14" s="296">
        <f>IF(O14=0,0,P15/O16)</f>
        <v>0</v>
      </c>
      <c r="O14" s="295">
        <f>COUNTIF(M14,"&gt;=1")</f>
        <v>0</v>
      </c>
      <c r="Q14" s="374">
        <f>IF(O14=1,LOOKUP(M14,C1:D6))*N14/100</f>
        <v>0</v>
      </c>
      <c r="R14" s="295" t="str">
        <f>IF('vcai-3°EVALUADOR'!G29="X",4,IF('vcai-3°EVALUADOR'!H29="X",3,IF('vcai-3°EVALUADOR'!I29="X",2,IF('vcai-3°EVALUADOR'!J29="X",1,IF('vcai-3°EVALUADOR'!K29="X","No Aplica","   " )))))</f>
        <v xml:space="preserve">   </v>
      </c>
      <c r="S14" s="298">
        <f>IF(T14=0,0,U15/T16)</f>
        <v>0</v>
      </c>
      <c r="T14" s="300">
        <f>COUNTIF(R14,"&gt;=1")</f>
        <v>0</v>
      </c>
      <c r="V14" s="374">
        <f>IF(T14=1,LOOKUP(R14,$C$1:$D$6))*S14/100</f>
        <v>0</v>
      </c>
      <c r="Y14" s="715" t="s">
        <v>22</v>
      </c>
      <c r="Z14" s="715"/>
      <c r="AA14" s="297">
        <f>IF(AA13&gt;100,100,IF(AA13&lt;=100,AA13))</f>
        <v>0</v>
      </c>
      <c r="AC14" s="346">
        <v>10</v>
      </c>
      <c r="AD14" s="346">
        <v>10</v>
      </c>
      <c r="AE14" s="347">
        <v>8.75</v>
      </c>
      <c r="AF14" s="722"/>
      <c r="AG14" s="329" t="s">
        <v>28</v>
      </c>
      <c r="AH14" s="348">
        <f>AA14</f>
        <v>0</v>
      </c>
      <c r="AI14" s="332"/>
      <c r="AJ14" s="331"/>
      <c r="AK14" s="716"/>
      <c r="AN14" s="718" t="s">
        <v>76</v>
      </c>
      <c r="AO14" s="718"/>
      <c r="AP14" s="349" t="str">
        <f>IF(AH14="Revisa las ponderaciones","Verifica el 1° requisito",IF(AH14&gt;70,SUM(AO1:AO13),"Verifica el 1° requisito"))</f>
        <v>Verifica el 1° requisito</v>
      </c>
      <c r="AW14" s="304"/>
      <c r="AX14" s="305"/>
    </row>
    <row r="15" spans="1:50" s="302" customFormat="1" hidden="1" x14ac:dyDescent="0.2">
      <c r="D15" s="324"/>
      <c r="H15" s="295" t="str">
        <f>IF('vcai-SUPERIOR'!G30="X",4,IF('vcai-SUPERIOR'!H30="X",3,IF('vcai-SUPERIOR'!I30="X",2,IF('vcai-SUPERIOR'!J30="X",1,IF('vcai-SUPERIOR'!K30="X","No Aplica","   " )))))</f>
        <v xml:space="preserve">   </v>
      </c>
      <c r="I15" s="296">
        <f>IF(J15=0,0,K15/J16)</f>
        <v>0</v>
      </c>
      <c r="J15" s="295">
        <f>COUNTIF(H15,"&gt;=1")</f>
        <v>0</v>
      </c>
      <c r="K15" s="300">
        <v>20</v>
      </c>
      <c r="L15" s="374">
        <f>IF(J15=1,LOOKUP(H15,C1:D6))*I15/100</f>
        <v>0</v>
      </c>
      <c r="M15" s="295" t="str">
        <f>IF('vcai-AUTO'!H30="X",4,IF('vcai-AUTO'!I30="X",3,IF('vcai-AUTO'!J30="X",2,IF('vcai-AUTO'!K30="X",1,"   " ))))</f>
        <v xml:space="preserve">   </v>
      </c>
      <c r="N15" s="296">
        <f>IF(O15=0,0,P15/O16)</f>
        <v>0</v>
      </c>
      <c r="O15" s="295">
        <f>COUNTIF(M15,"&gt;=1")</f>
        <v>0</v>
      </c>
      <c r="P15" s="300">
        <f>K15</f>
        <v>20</v>
      </c>
      <c r="Q15" s="374">
        <f>IF(O15=1,LOOKUP(M15,C1:D6))*N15/100</f>
        <v>0</v>
      </c>
      <c r="R15" s="295" t="str">
        <f>IF('vcai-3°EVALUADOR'!G30="X",4,IF('vcai-3°EVALUADOR'!H30="X",3,IF('vcai-3°EVALUADOR'!I30="X",2,IF('vcai-3°EVALUADOR'!J30="X",1,IF('vcai-3°EVALUADOR'!K30="X","No Aplica","   " )))))</f>
        <v xml:space="preserve">   </v>
      </c>
      <c r="S15" s="298">
        <f>IF(T15=0,0,U15/T16)</f>
        <v>0</v>
      </c>
      <c r="T15" s="300">
        <f>COUNTIF(R15,"&gt;=1")</f>
        <v>0</v>
      </c>
      <c r="U15" s="300">
        <f>P15</f>
        <v>20</v>
      </c>
      <c r="V15" s="374">
        <f>IF(T15=1,LOOKUP(R15,$C$1:$D$6))*S15/100</f>
        <v>0</v>
      </c>
      <c r="AC15" s="297">
        <f>IF(AND(AH11),1,0)</f>
        <v>0</v>
      </c>
      <c r="AD15" s="297">
        <f>IF(OR(AH11),1,0)</f>
        <v>0</v>
      </c>
      <c r="AE15" s="297">
        <f>SUM(AC15:AD15)</f>
        <v>0</v>
      </c>
      <c r="AG15" s="302" t="s">
        <v>82</v>
      </c>
      <c r="AH15" s="348" t="str">
        <f>AA12</f>
        <v>Verifica el 3° requisito</v>
      </c>
      <c r="AI15" s="332"/>
      <c r="AJ15" s="331"/>
      <c r="AK15" s="716"/>
      <c r="AN15" s="322"/>
      <c r="AO15" s="719" t="s">
        <v>77</v>
      </c>
      <c r="AP15" s="719"/>
      <c r="AW15" s="304"/>
      <c r="AX15" s="305"/>
    </row>
    <row r="16" spans="1:50" s="302" customFormat="1" ht="25.5" hidden="1" x14ac:dyDescent="0.2">
      <c r="D16" s="324"/>
      <c r="H16" s="717"/>
      <c r="I16" s="717"/>
      <c r="J16" s="297">
        <f>SUM(J13:J15)</f>
        <v>0</v>
      </c>
      <c r="K16" s="342" t="s">
        <v>4</v>
      </c>
      <c r="L16" s="375" t="str">
        <f>IF(J16&gt;0,SUM(L13:L15),"Verifica la evaluacion")</f>
        <v>Verifica la evaluacion</v>
      </c>
      <c r="O16" s="297">
        <f>SUM(O13:O15)</f>
        <v>0</v>
      </c>
      <c r="P16" s="342" t="s">
        <v>4</v>
      </c>
      <c r="Q16" s="375" t="str">
        <f>IF(O16&gt;0,SUM(Q13:Q15),"Verifica la evaluacion")</f>
        <v>Verifica la evaluacion</v>
      </c>
      <c r="R16" s="295"/>
      <c r="S16" s="343"/>
      <c r="T16" s="297">
        <f>SUM(T13:T15)</f>
        <v>0</v>
      </c>
      <c r="U16" s="342" t="s">
        <v>4</v>
      </c>
      <c r="V16" s="375" t="str">
        <f>IF(T16&gt;0,SUM(V13:V15),"Verifica la evaluacion")</f>
        <v>Verifica la evaluacion</v>
      </c>
      <c r="W16" s="350"/>
      <c r="X16" s="309" t="s">
        <v>7</v>
      </c>
      <c r="Y16" s="309"/>
      <c r="Z16" s="309"/>
      <c r="AA16" s="713" t="str">
        <f>VLOOKUP(AA14,$E$1:$G$5,3)</f>
        <v>No aplica</v>
      </c>
      <c r="AB16" s="300" t="s">
        <v>97</v>
      </c>
      <c r="AC16" s="297">
        <f>SUM(AC12,AC13,AC14,)</f>
        <v>40</v>
      </c>
      <c r="AD16" s="351">
        <f>SUM(AD12,AD13,AD14,)</f>
        <v>40</v>
      </c>
      <c r="AE16" s="351">
        <f>SUM(AE12,AE13,AE14,)</f>
        <v>35</v>
      </c>
      <c r="AO16" s="719"/>
      <c r="AP16" s="719"/>
      <c r="AW16" s="304"/>
      <c r="AX16" s="305"/>
    </row>
    <row r="17" spans="4:50" s="302" customFormat="1" hidden="1" x14ac:dyDescent="0.2">
      <c r="D17" s="324"/>
      <c r="H17" s="295" t="str">
        <f>IF('vcai-SUPERIOR'!G33="X",4,IF('vcai-SUPERIOR'!H33="X",3,IF('vcai-SUPERIOR'!I33="X",2,IF('vcai-SUPERIOR'!J33="X",1,IF('vcai-SUPERIOR'!K33="X","No Aplica","   " )))))</f>
        <v xml:space="preserve">   </v>
      </c>
      <c r="I17" s="296">
        <f>IF(J17=0,0,K19/J20)</f>
        <v>0</v>
      </c>
      <c r="J17" s="295">
        <f>COUNTIF(H17,"&gt;=1")</f>
        <v>0</v>
      </c>
      <c r="K17" s="718"/>
      <c r="L17" s="374">
        <f>IF(J17=1,LOOKUP(H17,C1:D6))*I17/100</f>
        <v>0</v>
      </c>
      <c r="M17" s="295" t="str">
        <f>IF('vcai-AUTO'!H33="X",4,IF('vcai-AUTO'!I33="X",3,IF('vcai-AUTO'!J33="X",2,IF('vcai-AUTO'!K33="X",1,"   " ))))</f>
        <v xml:space="preserve">   </v>
      </c>
      <c r="N17" s="296">
        <f>IF(O17=0,0,P19/O20)</f>
        <v>0</v>
      </c>
      <c r="O17" s="295">
        <f>COUNTIF(M17,"&gt;=1")</f>
        <v>0</v>
      </c>
      <c r="P17" s="718"/>
      <c r="Q17" s="374">
        <f>IF(O17=1,LOOKUP(M17,$C$1:$D$6))*N17/100</f>
        <v>0</v>
      </c>
      <c r="R17" s="295" t="str">
        <f>IF('vcai-3°EVALUADOR'!G33="X",4,IF('vcai-3°EVALUADOR'!H33="X",3,IF('vcai-3°EVALUADOR'!I33="X",2,IF('vcai-3°EVALUADOR'!J33="X",1,IF('vcai-3°EVALUADOR'!K33="X","No Aplica","   " )))))</f>
        <v xml:space="preserve">   </v>
      </c>
      <c r="S17" s="298">
        <f>IF(T17=0,0,U19/T20)</f>
        <v>0</v>
      </c>
      <c r="T17" s="300">
        <f>COUNTIF(R17,"&gt;=1")</f>
        <v>0</v>
      </c>
      <c r="V17" s="374">
        <f>IF(T17=1,LOOKUP(R17,$C$1:$D$6))*S17/100</f>
        <v>0</v>
      </c>
      <c r="W17" s="350"/>
      <c r="X17" s="309"/>
      <c r="Y17" s="309"/>
      <c r="Z17" s="309"/>
      <c r="AA17" s="713"/>
      <c r="AF17" s="714">
        <v>10</v>
      </c>
      <c r="AG17" s="715" t="s">
        <v>26</v>
      </c>
      <c r="AH17" s="715"/>
      <c r="AI17" s="715"/>
      <c r="AJ17" s="298" t="e">
        <f>IF(AH18&gt;0,AH18*0.1,IF(AH18="Revisa las ponderaciones","0"))</f>
        <v>#VALUE!</v>
      </c>
      <c r="AK17" s="716" t="str">
        <f>AE9</f>
        <v>Aplica la evaluación</v>
      </c>
      <c r="AL17" s="347" t="e">
        <f>AJ17</f>
        <v>#VALUE!</v>
      </c>
      <c r="AW17" s="304"/>
      <c r="AX17" s="305"/>
    </row>
    <row r="18" spans="4:50" s="302" customFormat="1" hidden="1" x14ac:dyDescent="0.2">
      <c r="D18" s="324"/>
      <c r="H18" s="295" t="str">
        <f>IF('vcai-SUPERIOR'!G34="X",4,IF('vcai-SUPERIOR'!H34="X",3,IF('vcai-SUPERIOR'!I34="X",2,IF('vcai-SUPERIOR'!J34="X",1,IF('vcai-SUPERIOR'!K34="X","No Aplica","   " )))))</f>
        <v xml:space="preserve">   </v>
      </c>
      <c r="I18" s="296">
        <f>IF(J18=0,0,K19/J20)</f>
        <v>0</v>
      </c>
      <c r="J18" s="295">
        <f>COUNTIF(H18,"&gt;=1")</f>
        <v>0</v>
      </c>
      <c r="K18" s="718"/>
      <c r="L18" s="374">
        <f>IF(J18=1,LOOKUP(H18,C1:D6))*I18/100</f>
        <v>0</v>
      </c>
      <c r="M18" s="295" t="str">
        <f>IF('vcai-AUTO'!H34="X",4,IF('vcai-AUTO'!I34="X",3,IF('vcai-AUTO'!J34="X",2,IF('vcai-AUTO'!K34="X",1,"   " ))))</f>
        <v xml:space="preserve">   </v>
      </c>
      <c r="N18" s="296">
        <f>IF(O18=0,0,P19/O20)</f>
        <v>0</v>
      </c>
      <c r="O18" s="295">
        <f>COUNTIF(M18,"&gt;=1")</f>
        <v>0</v>
      </c>
      <c r="P18" s="718"/>
      <c r="Q18" s="374">
        <f>IF(O18=1,LOOKUP(M18,$C$1:$D$6))*N18/100</f>
        <v>0</v>
      </c>
      <c r="R18" s="295" t="str">
        <f>IF('vcai-3°EVALUADOR'!G34="X",4,IF('vcai-3°EVALUADOR'!H34="X",3,IF('vcai-3°EVALUADOR'!I34="X",2,IF('vcai-3°EVALUADOR'!J34="X",1,IF('vcai-3°EVALUADOR'!K34="X","No Aplica","   " )))))</f>
        <v xml:space="preserve">   </v>
      </c>
      <c r="S18" s="298">
        <f>IF(T18=0,0,$U$19/$T$20)</f>
        <v>0</v>
      </c>
      <c r="T18" s="300">
        <f>COUNTIF(R18,"&gt;=1")</f>
        <v>0</v>
      </c>
      <c r="V18" s="374">
        <f>IF(T18=1,LOOKUP(R18,$C$1:$D$6))*S18/100</f>
        <v>0</v>
      </c>
      <c r="W18" s="300"/>
      <c r="X18" s="352"/>
      <c r="Y18" s="353"/>
      <c r="Z18" s="353"/>
      <c r="AA18" s="354"/>
      <c r="AB18" s="354"/>
      <c r="AC18" s="354"/>
      <c r="AD18" s="354"/>
      <c r="AE18" s="353"/>
      <c r="AF18" s="714"/>
      <c r="AH18" s="295" t="str">
        <f>AE8</f>
        <v>Revisa las ponderaciones</v>
      </c>
      <c r="AK18" s="716"/>
      <c r="AW18" s="304"/>
      <c r="AX18" s="305"/>
    </row>
    <row r="19" spans="4:50" s="302" customFormat="1" hidden="1" x14ac:dyDescent="0.2">
      <c r="D19" s="324"/>
      <c r="H19" s="295" t="str">
        <f>IF('vcai-SUPERIOR'!G35="X",4,IF('vcai-SUPERIOR'!H35="X",3,IF('vcai-SUPERIOR'!I35="X",2,IF('vcai-SUPERIOR'!J35="X",1,IF('vcai-SUPERIOR'!K35="X","No Aplica","   " )))))</f>
        <v xml:space="preserve">   </v>
      </c>
      <c r="I19" s="296">
        <f>IF(J19=0,0,K19/J20)</f>
        <v>0</v>
      </c>
      <c r="J19" s="295">
        <f>COUNTIF(H19,"&gt;=1")</f>
        <v>0</v>
      </c>
      <c r="K19" s="300">
        <v>20</v>
      </c>
      <c r="L19" s="374">
        <f>IF(J19=1,LOOKUP(H19,C2:D7))*I19/100</f>
        <v>0</v>
      </c>
      <c r="M19" s="295" t="str">
        <f>IF('vcai-AUTO'!H35="X",4,IF('vcai-AUTO'!I35="X",3,IF('vcai-AUTO'!J35="X",2,IF('vcai-AUTO'!K35="X",1,"   " ))))</f>
        <v xml:space="preserve">   </v>
      </c>
      <c r="N19" s="296">
        <f>IF(O19=0,0,P19/O20)</f>
        <v>0</v>
      </c>
      <c r="O19" s="295">
        <f>COUNTIF(M19,"&gt;=1")</f>
        <v>0</v>
      </c>
      <c r="P19" s="300">
        <f>K19</f>
        <v>20</v>
      </c>
      <c r="Q19" s="374">
        <f>IF(O19=1,LOOKUP(M19,$C$1:$D$6))*N19/100</f>
        <v>0</v>
      </c>
      <c r="R19" s="295" t="str">
        <f>IF('vcai-3°EVALUADOR'!G35="X",4,IF('vcai-3°EVALUADOR'!H35="X",3,IF('vcai-3°EVALUADOR'!I35="X",2,IF('vcai-3°EVALUADOR'!J35="X",1,IF('vcai-3°EVALUADOR'!K35="X","No Aplica","   " )))))</f>
        <v xml:space="preserve">   </v>
      </c>
      <c r="S19" s="298">
        <f>IF(T20=0,0,$U$19/$T$20)</f>
        <v>0</v>
      </c>
      <c r="T19" s="300">
        <f>COUNTIF(R19,"&gt;=1")</f>
        <v>0</v>
      </c>
      <c r="U19" s="300">
        <f>P19</f>
        <v>20</v>
      </c>
      <c r="V19" s="374">
        <f>IF(T19=1,LOOKUP(R19,$C$1:$D$6))*S19/100</f>
        <v>0</v>
      </c>
      <c r="W19" s="297"/>
      <c r="X19" s="352"/>
      <c r="Y19" s="353"/>
      <c r="Z19" s="353"/>
      <c r="AA19" s="295"/>
      <c r="AB19" s="300"/>
      <c r="AC19" s="300"/>
      <c r="AD19" s="300"/>
      <c r="AK19" s="716"/>
      <c r="AW19" s="304"/>
      <c r="AX19" s="305"/>
    </row>
    <row r="20" spans="4:50" s="302" customFormat="1" ht="25.5" hidden="1" x14ac:dyDescent="0.2">
      <c r="D20" s="324"/>
      <c r="H20" s="297">
        <f>SUM(K3,K7,K11,K15,K19)</f>
        <v>100</v>
      </c>
      <c r="I20" s="346">
        <f>SUM(I1:I19)</f>
        <v>0</v>
      </c>
      <c r="J20" s="297">
        <f>SUM(J17:J19)</f>
        <v>0</v>
      </c>
      <c r="L20" s="377"/>
      <c r="M20" s="297">
        <f>SUM(P3,P7,P10,P15,P19)</f>
        <v>100</v>
      </c>
      <c r="N20" s="355">
        <f>SUM(N1:N2,N5:N7,N9:N11,N13:N15,N17:N19)</f>
        <v>0</v>
      </c>
      <c r="O20" s="297">
        <f>SUM(O17:O19)</f>
        <v>0</v>
      </c>
      <c r="Q20" s="377"/>
      <c r="R20" s="295"/>
      <c r="S20" s="346">
        <f>SUM(S1:S2,S5:S7,S9:S11,S13:S15,S17:S19)</f>
        <v>0</v>
      </c>
      <c r="T20" s="297">
        <f>SUM(T17:T19)</f>
        <v>0</v>
      </c>
      <c r="V20" s="375" t="str">
        <f>IF(T20&gt;0,SUM(V17:V19),"Verifica la evaluación")</f>
        <v>Verifica la evaluación</v>
      </c>
      <c r="W20" s="325"/>
      <c r="AA20" s="300"/>
      <c r="AB20" s="300"/>
      <c r="AC20" s="300" t="str">
        <f>IF('vcai-CAPACITACION'!J20=0,"",IF('vcai-CAPACITACION'!J20&gt;69.9,'vcai-CAPACITACION'!J20))</f>
        <v/>
      </c>
      <c r="AD20" s="300"/>
      <c r="AF20" s="297">
        <f>SUM(AF6,AF13,AF17,AF11)</f>
        <v>100</v>
      </c>
      <c r="AG20" s="712" t="s">
        <v>83</v>
      </c>
      <c r="AH20" s="712"/>
      <c r="AI20" s="712"/>
      <c r="AJ20" s="712"/>
      <c r="AK20" s="710" t="e">
        <f>VLOOKUP(AL20,E1:G5,3)</f>
        <v>#VALUE!</v>
      </c>
      <c r="AL20" s="347" t="e">
        <f>SUM(AL1,AL13,AL17)</f>
        <v>#VALUE!</v>
      </c>
      <c r="AM20" s="300"/>
      <c r="AW20" s="304"/>
      <c r="AX20" s="305"/>
    </row>
    <row r="21" spans="4:50" s="353" customFormat="1" ht="25.5" hidden="1" x14ac:dyDescent="0.2">
      <c r="D21" s="324"/>
      <c r="E21" s="302"/>
      <c r="F21" s="302"/>
      <c r="G21" s="302"/>
      <c r="H21" s="302"/>
      <c r="I21" s="302"/>
      <c r="J21" s="356">
        <f>SUM(J3,J8,J12,J16,J20)</f>
        <v>0</v>
      </c>
      <c r="K21" s="342" t="s">
        <v>3</v>
      </c>
      <c r="L21" s="375" t="str">
        <f>IF(J20&gt;0,SUM(L17:L19),"Verifica la evaluación")</f>
        <v>Verifica la evaluación</v>
      </c>
      <c r="O21" s="328">
        <f>SUM(O3,O8,O12,O16,O20)</f>
        <v>0</v>
      </c>
      <c r="P21" s="342" t="s">
        <v>31</v>
      </c>
      <c r="Q21" s="375" t="str">
        <f>IF(O20&gt;0,SUM(Q17:Q19),"Verifica la evaluación")</f>
        <v>Verifica la evaluación</v>
      </c>
      <c r="R21" s="297">
        <f>SUM(U3,U7,U10,U15,U19)</f>
        <v>100</v>
      </c>
      <c r="T21" s="356">
        <f>SUM(T3,T8,T12,T20,T16)</f>
        <v>0</v>
      </c>
      <c r="U21" s="342" t="s">
        <v>3</v>
      </c>
      <c r="V21" s="377"/>
      <c r="W21" s="302"/>
      <c r="X21" s="352"/>
      <c r="AA21" s="354"/>
      <c r="AB21" s="354"/>
      <c r="AC21" s="354"/>
      <c r="AD21" s="354"/>
      <c r="AG21" s="353" t="s">
        <v>169</v>
      </c>
      <c r="AH21" s="354" t="str">
        <f>IF(AP14=0,"",IF(AP14&gt;1,AP14))</f>
        <v>Verifica el 1° requisito</v>
      </c>
      <c r="AK21" s="711"/>
      <c r="AV21" s="302"/>
      <c r="AW21" s="304"/>
      <c r="AX21" s="305"/>
    </row>
    <row r="22" spans="4:50" s="302" customFormat="1" hidden="1" x14ac:dyDescent="0.2">
      <c r="D22" s="324"/>
      <c r="I22" s="295"/>
      <c r="J22" s="356"/>
      <c r="K22" s="303" t="s">
        <v>19</v>
      </c>
      <c r="L22" s="378">
        <f>IF(H20=100,SUM(L3,L8,L12,L16,L21),IF(H20&lt;&gt;100,"Revisa las Ponderaciones"))</f>
        <v>0</v>
      </c>
      <c r="P22" s="303" t="s">
        <v>19</v>
      </c>
      <c r="Q22" s="381">
        <f>IF(M20=100,SUM(Q3,Q8,Q12,Q16,Q21),IF(M20&lt;&gt;100,"Revisa las Ponderaciones"))</f>
        <v>0</v>
      </c>
      <c r="T22" s="356"/>
      <c r="U22" s="303" t="s">
        <v>19</v>
      </c>
      <c r="V22" s="381">
        <f>IF(R21=100,SUM(V3,V8,V12,V16,V20),IF(R21&lt;&gt;100,"Revisa las Ponderaciones"))</f>
        <v>0</v>
      </c>
      <c r="W22" s="306"/>
      <c r="AW22" s="304"/>
      <c r="AX22" s="305"/>
    </row>
    <row r="23" spans="4:50" s="302" customFormat="1" ht="25.5" hidden="1" x14ac:dyDescent="0.2">
      <c r="D23" s="324"/>
      <c r="K23" s="357" t="s">
        <v>189</v>
      </c>
      <c r="L23" s="379" t="str">
        <f>IF(L22="Revisa las Ponderaciones","Aplica la evaluación",IF(L22&gt;0,VLOOKUP(L22,E1:G5,3),"Aplica la evaluación"))</f>
        <v>Aplica la evaluación</v>
      </c>
      <c r="N23" s="295"/>
      <c r="P23" s="357" t="s">
        <v>189</v>
      </c>
      <c r="Q23" s="379" t="str">
        <f>IF(Q22="Revisa las Ponderaciones","Aplica la Evaluación",IF(Q22&gt;0,VLOOKUP(Q22,E1:G5,3),"Aplica la evaluación"))</f>
        <v>Aplica la evaluación</v>
      </c>
      <c r="T23" s="300"/>
      <c r="U23" s="357" t="s">
        <v>189</v>
      </c>
      <c r="V23" s="379" t="str">
        <f>IF(V22="Revisa las Ponderaciones","Aplica la Evaluación",IF(V22&gt;0,VLOOKUP(V22,E1:G5,3),"Aplica la evaluación"))</f>
        <v>Aplica la evaluación</v>
      </c>
      <c r="W23" s="297"/>
      <c r="AG23" s="712" t="s">
        <v>86</v>
      </c>
      <c r="AH23" s="712"/>
      <c r="AI23" s="712"/>
      <c r="AJ23" s="712"/>
      <c r="AK23" s="710" t="e">
        <f>VLOOKUP(AL24,E1:G5,3)</f>
        <v>#VALUE!</v>
      </c>
      <c r="AL23" s="347" t="e">
        <f>IF(AH21&gt;0,SUM(AL20,AH21),IF(AH21="Verifica el 1° Requisito",))</f>
        <v>#VALUE!</v>
      </c>
      <c r="AM23" s="300"/>
      <c r="AW23" s="304"/>
      <c r="AX23" s="305"/>
    </row>
    <row r="24" spans="4:50" s="302" customFormat="1" hidden="1" x14ac:dyDescent="0.2">
      <c r="D24" s="324"/>
      <c r="K24" s="357"/>
      <c r="L24" s="357"/>
      <c r="P24" s="357"/>
      <c r="Q24" s="357"/>
      <c r="T24" s="300"/>
      <c r="U24" s="303"/>
      <c r="V24" s="357"/>
      <c r="W24" s="295"/>
      <c r="AK24" s="710"/>
      <c r="AL24" s="297" t="e">
        <f>IF(AL23&gt;100,100,IF(AL23&lt;=100,AL23))</f>
        <v>#VALUE!</v>
      </c>
      <c r="AM24" s="300"/>
      <c r="AW24" s="304"/>
      <c r="AX24" s="305"/>
    </row>
    <row r="25" spans="4:50" s="302" customFormat="1" hidden="1" x14ac:dyDescent="0.2">
      <c r="H25" s="337" t="s">
        <v>20</v>
      </c>
      <c r="I25" s="337"/>
      <c r="J25" s="337"/>
      <c r="K25" s="337"/>
      <c r="L25" s="337"/>
      <c r="M25" s="317" t="s">
        <v>24</v>
      </c>
      <c r="N25" s="291"/>
      <c r="O25" s="291"/>
      <c r="P25" s="291"/>
      <c r="Q25" s="358"/>
      <c r="R25" s="337" t="s">
        <v>160</v>
      </c>
      <c r="S25" s="337"/>
      <c r="T25" s="337"/>
      <c r="U25" s="337"/>
      <c r="V25" s="337"/>
      <c r="W25" s="295"/>
      <c r="AM25" s="300"/>
      <c r="AW25" s="304"/>
      <c r="AX25" s="305"/>
    </row>
    <row r="26" spans="4:50" s="302" customFormat="1" hidden="1" x14ac:dyDescent="0.2">
      <c r="H26" s="337" t="s">
        <v>96</v>
      </c>
      <c r="I26" s="337"/>
      <c r="J26" s="337"/>
      <c r="K26" s="337"/>
      <c r="L26" s="337"/>
      <c r="M26" s="317" t="s">
        <v>96</v>
      </c>
      <c r="N26" s="291"/>
      <c r="O26" s="291"/>
      <c r="P26" s="291"/>
      <c r="Q26" s="358"/>
      <c r="R26" s="337" t="s">
        <v>96</v>
      </c>
      <c r="S26" s="337"/>
      <c r="T26" s="337"/>
      <c r="U26" s="337"/>
      <c r="V26" s="337"/>
      <c r="W26" s="297"/>
      <c r="AM26" s="295"/>
      <c r="AW26" s="304"/>
      <c r="AX26" s="305"/>
    </row>
    <row r="27" spans="4:50" s="302" customFormat="1" hidden="1" x14ac:dyDescent="0.2"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300"/>
      <c r="Z27" s="300"/>
      <c r="AG27" s="300"/>
      <c r="AI27" s="324"/>
      <c r="AJ27" s="324"/>
      <c r="AK27" s="324"/>
      <c r="AL27" s="324"/>
      <c r="AM27" s="295"/>
      <c r="AW27" s="304"/>
      <c r="AX27" s="305"/>
    </row>
    <row r="28" spans="4:50" s="302" customFormat="1" hidden="1" x14ac:dyDescent="0.2"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300"/>
      <c r="Z28" s="300"/>
      <c r="AG28" s="300"/>
      <c r="AI28" s="324"/>
      <c r="AJ28" s="324"/>
      <c r="AK28" s="324"/>
      <c r="AL28" s="324"/>
      <c r="AM28" s="295"/>
      <c r="AW28" s="304"/>
      <c r="AX28" s="305"/>
    </row>
    <row r="29" spans="4:50" s="302" customFormat="1" hidden="1" x14ac:dyDescent="0.2"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300"/>
      <c r="Z29" s="300"/>
      <c r="AG29" s="300"/>
      <c r="AI29" s="324"/>
      <c r="AJ29" s="324"/>
      <c r="AK29" s="324"/>
      <c r="AL29" s="324"/>
      <c r="AM29" s="295"/>
      <c r="AW29" s="304"/>
      <c r="AX29" s="305"/>
    </row>
    <row r="30" spans="4:50" s="302" customFormat="1" hidden="1" x14ac:dyDescent="0.2">
      <c r="W30" s="300"/>
      <c r="AD30" s="300"/>
      <c r="AE30" s="300"/>
      <c r="AF30" s="357"/>
      <c r="AG30" s="300"/>
      <c r="AI30" s="324"/>
      <c r="AJ30" s="324"/>
      <c r="AK30" s="324"/>
      <c r="AL30" s="324"/>
      <c r="AM30" s="295"/>
      <c r="AW30" s="304"/>
      <c r="AX30" s="305"/>
    </row>
    <row r="31" spans="4:50" s="302" customFormat="1" hidden="1" x14ac:dyDescent="0.2">
      <c r="W31" s="300"/>
      <c r="AA31" s="300"/>
      <c r="AB31" s="300"/>
      <c r="AD31" s="295"/>
      <c r="AE31" s="300"/>
      <c r="AF31" s="295"/>
      <c r="AG31" s="297"/>
      <c r="AH31" s="297"/>
      <c r="AI31" s="325"/>
      <c r="AJ31" s="325"/>
      <c r="AK31" s="325"/>
      <c r="AL31" s="324"/>
      <c r="AM31" s="324"/>
      <c r="AW31" s="304"/>
      <c r="AX31" s="305"/>
    </row>
    <row r="32" spans="4:50" s="302" customFormat="1" ht="15.75" hidden="1" x14ac:dyDescent="0.2">
      <c r="W32" s="359"/>
      <c r="AA32" s="300"/>
      <c r="AB32" s="300"/>
      <c r="AG32" s="297"/>
      <c r="AH32" s="297"/>
      <c r="AI32" s="295"/>
      <c r="AJ32" s="295"/>
      <c r="AK32" s="295"/>
      <c r="AL32" s="324"/>
      <c r="AM32" s="324"/>
      <c r="AW32" s="304"/>
      <c r="AX32" s="305"/>
    </row>
    <row r="33" spans="23:50" s="302" customFormat="1" ht="15.75" hidden="1" x14ac:dyDescent="0.2">
      <c r="W33" s="359"/>
      <c r="AA33" s="300"/>
      <c r="AB33" s="300"/>
      <c r="AC33" s="297"/>
      <c r="AD33" s="297"/>
      <c r="AE33" s="297"/>
      <c r="AG33" s="297"/>
      <c r="AH33" s="297"/>
      <c r="AI33" s="297"/>
      <c r="AJ33" s="295"/>
      <c r="AK33" s="295"/>
      <c r="AL33" s="324"/>
      <c r="AM33" s="324"/>
      <c r="AW33" s="304"/>
      <c r="AX33" s="305"/>
    </row>
    <row r="34" spans="23:50" s="302" customFormat="1" hidden="1" x14ac:dyDescent="0.2">
      <c r="W34" s="300"/>
      <c r="AA34" s="300"/>
      <c r="AB34" s="300"/>
      <c r="AG34" s="360"/>
      <c r="AH34" s="360"/>
      <c r="AI34" s="360"/>
      <c r="AJ34" s="336"/>
      <c r="AK34" s="336"/>
      <c r="AL34" s="324"/>
      <c r="AM34" s="324"/>
      <c r="AW34" s="304"/>
      <c r="AX34" s="305"/>
    </row>
    <row r="35" spans="23:50" s="302" customFormat="1" hidden="1" x14ac:dyDescent="0.2">
      <c r="W35" s="300"/>
      <c r="X35" s="361"/>
      <c r="Y35" s="362"/>
      <c r="Z35" s="335" t="s">
        <v>88</v>
      </c>
      <c r="AA35" s="335"/>
      <c r="AB35" s="335"/>
      <c r="AC35" s="335"/>
      <c r="AD35" s="363"/>
      <c r="AE35" s="335"/>
      <c r="AF35" s="335"/>
      <c r="AG35" s="360"/>
      <c r="AH35" s="360"/>
      <c r="AI35" s="360"/>
      <c r="AJ35" s="336"/>
      <c r="AK35" s="364"/>
      <c r="AL35" s="324"/>
      <c r="AM35" s="324"/>
      <c r="AW35" s="304"/>
      <c r="AX35" s="305"/>
    </row>
    <row r="36" spans="23:50" s="302" customFormat="1" hidden="1" x14ac:dyDescent="0.2">
      <c r="W36" s="300"/>
      <c r="X36" s="303"/>
      <c r="Y36" s="303"/>
      <c r="Z36" s="302" t="s">
        <v>89</v>
      </c>
      <c r="AD36" s="308"/>
      <c r="AF36" s="365"/>
      <c r="AG36" s="360"/>
      <c r="AH36" s="335"/>
      <c r="AI36" s="364"/>
      <c r="AJ36" s="364"/>
      <c r="AK36" s="364"/>
      <c r="AL36" s="324"/>
      <c r="AM36" s="324"/>
      <c r="AW36" s="304"/>
      <c r="AX36" s="305"/>
    </row>
    <row r="37" spans="23:50" s="302" customFormat="1" hidden="1" x14ac:dyDescent="0.2">
      <c r="W37" s="300"/>
      <c r="X37" s="303"/>
      <c r="Y37" s="303"/>
      <c r="Z37" s="302" t="s">
        <v>92</v>
      </c>
      <c r="AD37" s="308"/>
      <c r="AF37" s="365"/>
      <c r="AG37" s="366"/>
      <c r="AH37" s="367"/>
      <c r="AI37" s="364"/>
      <c r="AJ37" s="364"/>
      <c r="AK37" s="364"/>
      <c r="AL37" s="324"/>
      <c r="AM37" s="324"/>
      <c r="AW37" s="304"/>
      <c r="AX37" s="305"/>
    </row>
    <row r="38" spans="23:50" s="302" customFormat="1" hidden="1" x14ac:dyDescent="0.2">
      <c r="W38" s="300"/>
      <c r="X38" s="300"/>
      <c r="Z38" s="302" t="s">
        <v>90</v>
      </c>
      <c r="AD38" s="308"/>
      <c r="AF38" s="364"/>
      <c r="AG38" s="336"/>
      <c r="AH38" s="335"/>
      <c r="AI38" s="364"/>
      <c r="AJ38" s="364"/>
      <c r="AK38" s="364"/>
      <c r="AL38" s="324"/>
      <c r="AM38" s="324"/>
      <c r="AW38" s="304"/>
      <c r="AX38" s="305"/>
    </row>
    <row r="39" spans="23:50" s="302" customFormat="1" hidden="1" x14ac:dyDescent="0.2">
      <c r="W39" s="300"/>
      <c r="X39" s="300"/>
      <c r="Z39" s="302" t="s">
        <v>93</v>
      </c>
      <c r="AD39" s="308"/>
      <c r="AG39" s="300"/>
      <c r="AH39" s="300"/>
      <c r="AI39" s="360"/>
      <c r="AJ39" s="364"/>
      <c r="AK39" s="364"/>
      <c r="AL39" s="324"/>
      <c r="AM39" s="324"/>
      <c r="AW39" s="304"/>
      <c r="AX39" s="305"/>
    </row>
    <row r="40" spans="23:50" s="302" customFormat="1" hidden="1" x14ac:dyDescent="0.2">
      <c r="W40" s="300"/>
      <c r="X40" s="303"/>
      <c r="Y40" s="300"/>
      <c r="Z40" s="308" t="s">
        <v>94</v>
      </c>
      <c r="AD40" s="308"/>
      <c r="AF40" s="364"/>
      <c r="AG40" s="360"/>
      <c r="AH40" s="336"/>
      <c r="AI40" s="360"/>
      <c r="AJ40" s="364"/>
      <c r="AK40" s="364"/>
      <c r="AL40" s="324"/>
      <c r="AM40" s="324"/>
      <c r="AW40" s="304"/>
      <c r="AX40" s="305"/>
    </row>
    <row r="41" spans="23:50" s="302" customFormat="1" hidden="1" x14ac:dyDescent="0.2">
      <c r="W41" s="300"/>
      <c r="X41" s="300"/>
      <c r="Y41" s="300"/>
      <c r="Z41" s="308" t="s">
        <v>95</v>
      </c>
      <c r="AD41" s="308"/>
      <c r="AH41" s="360"/>
      <c r="AI41" s="360"/>
      <c r="AJ41" s="364"/>
      <c r="AK41" s="364"/>
      <c r="AL41" s="324"/>
      <c r="AM41" s="324"/>
      <c r="AW41" s="304"/>
      <c r="AX41" s="305"/>
    </row>
    <row r="42" spans="23:50" s="302" customFormat="1" hidden="1" x14ac:dyDescent="0.2">
      <c r="W42" s="361"/>
      <c r="X42" s="368"/>
      <c r="Y42" s="368"/>
      <c r="Z42" s="368"/>
      <c r="AA42" s="369"/>
      <c r="AB42" s="369"/>
      <c r="AC42" s="369"/>
      <c r="AD42" s="369"/>
      <c r="AE42" s="324"/>
      <c r="AF42" s="325"/>
      <c r="AG42" s="297"/>
      <c r="AH42" s="295"/>
      <c r="AI42" s="297"/>
      <c r="AJ42" s="325"/>
      <c r="AK42" s="325"/>
      <c r="AL42" s="324"/>
      <c r="AM42" s="324"/>
      <c r="AW42" s="304"/>
      <c r="AX42" s="305"/>
    </row>
    <row r="43" spans="23:50" s="302" customFormat="1" hidden="1" x14ac:dyDescent="0.2">
      <c r="W43" s="361"/>
      <c r="X43" s="370"/>
      <c r="Y43" s="368"/>
      <c r="Z43" s="368"/>
      <c r="AA43" s="369"/>
      <c r="AB43" s="369"/>
      <c r="AC43" s="369"/>
      <c r="AD43" s="369"/>
      <c r="AE43" s="324"/>
      <c r="AF43" s="324"/>
      <c r="AG43" s="324"/>
      <c r="AH43" s="297"/>
      <c r="AI43" s="297"/>
      <c r="AJ43" s="324"/>
      <c r="AK43" s="324"/>
      <c r="AL43" s="324"/>
      <c r="AM43" s="324"/>
      <c r="AW43" s="304"/>
      <c r="AX43" s="305"/>
    </row>
    <row r="44" spans="23:50" s="302" customFormat="1" hidden="1" x14ac:dyDescent="0.2">
      <c r="W44" s="336"/>
      <c r="X44" s="336"/>
      <c r="Y44" s="336"/>
      <c r="Z44" s="336"/>
      <c r="AA44" s="335"/>
      <c r="AB44" s="335"/>
      <c r="AC44" s="335"/>
      <c r="AD44" s="335"/>
      <c r="AE44" s="324"/>
      <c r="AF44" s="324"/>
      <c r="AG44" s="324"/>
      <c r="AH44" s="295"/>
      <c r="AI44" s="297"/>
      <c r="AJ44" s="324"/>
      <c r="AK44" s="324"/>
      <c r="AL44" s="324"/>
      <c r="AM44" s="324"/>
      <c r="AW44" s="304"/>
      <c r="AX44" s="305"/>
    </row>
    <row r="45" spans="23:50" s="302" customFormat="1" hidden="1" x14ac:dyDescent="0.2">
      <c r="W45" s="300"/>
      <c r="X45" s="300"/>
      <c r="Y45" s="300"/>
      <c r="AE45" s="324"/>
      <c r="AF45" s="324"/>
      <c r="AG45" s="324"/>
      <c r="AH45" s="297"/>
      <c r="AI45" s="297"/>
      <c r="AJ45" s="324"/>
      <c r="AK45" s="324"/>
      <c r="AL45" s="324"/>
      <c r="AM45" s="324"/>
      <c r="AW45" s="304"/>
      <c r="AX45" s="305"/>
    </row>
    <row r="46" spans="23:50" s="302" customFormat="1" hidden="1" x14ac:dyDescent="0.2">
      <c r="W46" s="300"/>
      <c r="AE46" s="324"/>
      <c r="AF46" s="324"/>
      <c r="AG46" s="324"/>
      <c r="AH46" s="295"/>
      <c r="AI46" s="297"/>
      <c r="AJ46" s="324"/>
      <c r="AK46" s="324"/>
      <c r="AL46" s="324"/>
      <c r="AM46" s="324"/>
      <c r="AW46" s="304"/>
      <c r="AX46" s="305"/>
    </row>
    <row r="47" spans="23:50" s="302" customFormat="1" hidden="1" x14ac:dyDescent="0.2">
      <c r="W47" s="300"/>
      <c r="AE47" s="324"/>
      <c r="AF47" s="324"/>
      <c r="AG47" s="324"/>
      <c r="AH47" s="297"/>
      <c r="AI47" s="297"/>
      <c r="AJ47" s="324"/>
      <c r="AK47" s="324"/>
      <c r="AL47" s="324"/>
      <c r="AM47" s="324"/>
      <c r="AW47" s="304"/>
      <c r="AX47" s="305"/>
    </row>
    <row r="48" spans="23:50" s="302" customFormat="1" hidden="1" x14ac:dyDescent="0.2">
      <c r="W48" s="300"/>
      <c r="AE48" s="324"/>
      <c r="AF48" s="324"/>
      <c r="AG48" s="324"/>
      <c r="AH48" s="295"/>
      <c r="AI48" s="297"/>
      <c r="AJ48" s="324"/>
      <c r="AK48" s="324"/>
      <c r="AL48" s="324"/>
      <c r="AM48" s="324"/>
      <c r="AW48" s="304"/>
      <c r="AX48" s="305"/>
    </row>
    <row r="49" spans="23:50" s="302" customFormat="1" hidden="1" x14ac:dyDescent="0.2">
      <c r="W49" s="300"/>
      <c r="AE49" s="324"/>
      <c r="AF49" s="324"/>
      <c r="AG49" s="324"/>
      <c r="AH49" s="297"/>
      <c r="AI49" s="297"/>
      <c r="AJ49" s="324"/>
      <c r="AK49" s="324"/>
      <c r="AL49" s="324"/>
      <c r="AM49" s="324"/>
      <c r="AW49" s="304"/>
      <c r="AX49" s="305"/>
    </row>
    <row r="50" spans="23:50" s="302" customFormat="1" hidden="1" x14ac:dyDescent="0.2">
      <c r="W50" s="300"/>
      <c r="Y50" s="300"/>
      <c r="AE50" s="324"/>
      <c r="AF50" s="324"/>
      <c r="AG50" s="324"/>
      <c r="AH50" s="295"/>
      <c r="AI50" s="297"/>
      <c r="AJ50" s="324"/>
      <c r="AK50" s="324"/>
      <c r="AL50" s="324"/>
      <c r="AM50" s="324"/>
      <c r="AW50" s="304"/>
      <c r="AX50" s="305"/>
    </row>
    <row r="51" spans="23:50" s="302" customFormat="1" hidden="1" x14ac:dyDescent="0.2">
      <c r="W51" s="300"/>
      <c r="AE51" s="324"/>
      <c r="AF51" s="324"/>
      <c r="AG51" s="324"/>
      <c r="AH51" s="297"/>
      <c r="AI51" s="297"/>
      <c r="AJ51" s="324"/>
      <c r="AK51" s="324"/>
      <c r="AL51" s="324"/>
      <c r="AM51" s="324"/>
      <c r="AW51" s="304"/>
      <c r="AX51" s="305"/>
    </row>
    <row r="52" spans="23:50" s="302" customFormat="1" hidden="1" x14ac:dyDescent="0.2">
      <c r="W52" s="300"/>
      <c r="AE52" s="324"/>
      <c r="AF52" s="324"/>
      <c r="AG52" s="324"/>
      <c r="AH52" s="295"/>
      <c r="AI52" s="297"/>
      <c r="AJ52" s="324"/>
      <c r="AK52" s="324"/>
      <c r="AL52" s="324"/>
      <c r="AM52" s="324"/>
      <c r="AW52" s="304"/>
      <c r="AX52" s="305"/>
    </row>
    <row r="53" spans="23:50" s="302" customFormat="1" hidden="1" x14ac:dyDescent="0.2">
      <c r="W53" s="300"/>
      <c r="AE53" s="324"/>
      <c r="AF53" s="324"/>
      <c r="AG53" s="324"/>
      <c r="AH53" s="297"/>
      <c r="AI53" s="297"/>
      <c r="AJ53" s="324"/>
      <c r="AK53" s="324"/>
      <c r="AL53" s="324"/>
      <c r="AM53" s="324"/>
      <c r="AW53" s="304"/>
      <c r="AX53" s="305"/>
    </row>
    <row r="54" spans="23:50" s="302" customFormat="1" hidden="1" x14ac:dyDescent="0.2">
      <c r="AF54" s="324"/>
      <c r="AG54" s="324"/>
      <c r="AH54" s="295"/>
      <c r="AI54" s="297"/>
      <c r="AJ54" s="324"/>
      <c r="AK54" s="324"/>
      <c r="AL54" s="324"/>
      <c r="AM54" s="324"/>
      <c r="AW54" s="304"/>
      <c r="AX54" s="305"/>
    </row>
    <row r="55" spans="23:50" s="302" customFormat="1" hidden="1" x14ac:dyDescent="0.2">
      <c r="W55" s="300"/>
      <c r="AE55" s="324"/>
      <c r="AF55" s="324"/>
      <c r="AG55" s="324"/>
      <c r="AH55" s="297"/>
      <c r="AI55" s="297"/>
      <c r="AJ55" s="324"/>
      <c r="AK55" s="324"/>
      <c r="AL55" s="324"/>
      <c r="AM55" s="324"/>
      <c r="AW55" s="304"/>
      <c r="AX55" s="305"/>
    </row>
    <row r="56" spans="23:50" s="302" customFormat="1" hidden="1" x14ac:dyDescent="0.2">
      <c r="W56" s="300"/>
      <c r="AE56" s="324"/>
      <c r="AF56" s="324"/>
      <c r="AG56" s="324"/>
      <c r="AH56" s="295"/>
      <c r="AI56" s="297"/>
      <c r="AJ56" s="324"/>
      <c r="AK56" s="324"/>
      <c r="AL56" s="324"/>
      <c r="AW56" s="304"/>
      <c r="AX56" s="305"/>
    </row>
    <row r="57" spans="23:50" s="302" customFormat="1" hidden="1" x14ac:dyDescent="0.2">
      <c r="AE57" s="324"/>
      <c r="AF57" s="324"/>
      <c r="AG57" s="324"/>
      <c r="AH57" s="297"/>
      <c r="AI57" s="297"/>
      <c r="AJ57" s="324"/>
      <c r="AK57" s="324"/>
      <c r="AL57" s="324"/>
      <c r="AW57" s="304"/>
      <c r="AX57" s="305"/>
    </row>
    <row r="58" spans="23:50" s="302" customFormat="1" hidden="1" x14ac:dyDescent="0.2">
      <c r="W58" s="300"/>
      <c r="AE58" s="324"/>
      <c r="AF58" s="324"/>
      <c r="AW58" s="304"/>
      <c r="AX58" s="305"/>
    </row>
    <row r="59" spans="23:50" s="302" customFormat="1" hidden="1" x14ac:dyDescent="0.2">
      <c r="W59" s="300"/>
      <c r="AE59" s="324"/>
      <c r="AF59" s="324"/>
      <c r="AW59" s="304"/>
      <c r="AX59" s="305"/>
    </row>
    <row r="60" spans="23:50" s="302" customFormat="1" hidden="1" x14ac:dyDescent="0.2">
      <c r="W60" s="300"/>
      <c r="AF60" s="324"/>
      <c r="AW60" s="304"/>
      <c r="AX60" s="305"/>
    </row>
    <row r="61" spans="23:50" s="302" customFormat="1" hidden="1" x14ac:dyDescent="0.2">
      <c r="AE61" s="324"/>
      <c r="AF61" s="324"/>
      <c r="AW61" s="304"/>
      <c r="AX61" s="305"/>
    </row>
    <row r="62" spans="23:50" s="302" customFormat="1" hidden="1" x14ac:dyDescent="0.2">
      <c r="AE62" s="324"/>
      <c r="AF62" s="324"/>
      <c r="AW62" s="304"/>
      <c r="AX62" s="305"/>
    </row>
    <row r="63" spans="23:50" s="302" customFormat="1" hidden="1" x14ac:dyDescent="0.2">
      <c r="AE63" s="324"/>
      <c r="AF63" s="324"/>
      <c r="AW63" s="304"/>
      <c r="AX63" s="305"/>
    </row>
    <row r="64" spans="23:50" s="302" customFormat="1" hidden="1" x14ac:dyDescent="0.2">
      <c r="AE64" s="324"/>
      <c r="AF64" s="324"/>
      <c r="AW64" s="304"/>
      <c r="AX64" s="305"/>
    </row>
    <row r="65" spans="23:50" s="302" customFormat="1" hidden="1" x14ac:dyDescent="0.2">
      <c r="W65" s="300"/>
      <c r="X65" s="300"/>
      <c r="AE65" s="324"/>
      <c r="AF65" s="324"/>
      <c r="AG65" s="324"/>
      <c r="AH65" s="297"/>
      <c r="AI65" s="297"/>
      <c r="AJ65" s="324"/>
      <c r="AK65" s="324"/>
      <c r="AL65" s="324"/>
      <c r="AW65" s="304"/>
      <c r="AX65" s="305"/>
    </row>
    <row r="66" spans="23:50" s="302" customFormat="1" hidden="1" x14ac:dyDescent="0.2">
      <c r="W66" s="300"/>
      <c r="X66" s="300"/>
      <c r="AF66" s="324"/>
      <c r="AG66" s="324"/>
      <c r="AH66" s="295"/>
      <c r="AI66" s="297"/>
      <c r="AJ66" s="324"/>
      <c r="AK66" s="324"/>
      <c r="AL66" s="324"/>
      <c r="AW66" s="304"/>
      <c r="AX66" s="305"/>
    </row>
    <row r="67" spans="23:50" s="302" customFormat="1" hidden="1" x14ac:dyDescent="0.2">
      <c r="W67" s="300"/>
      <c r="X67" s="303"/>
      <c r="AE67" s="324"/>
      <c r="AF67" s="324"/>
      <c r="AG67" s="324"/>
      <c r="AH67" s="297"/>
      <c r="AI67" s="297"/>
      <c r="AJ67" s="324"/>
      <c r="AK67" s="324"/>
      <c r="AL67" s="324"/>
      <c r="AW67" s="304"/>
      <c r="AX67" s="305"/>
    </row>
    <row r="68" spans="23:50" s="302" customFormat="1" hidden="1" x14ac:dyDescent="0.2">
      <c r="W68" s="300"/>
      <c r="X68" s="300"/>
      <c r="AE68" s="324"/>
      <c r="AF68" s="324"/>
      <c r="AG68" s="324"/>
      <c r="AH68" s="295"/>
      <c r="AI68" s="297"/>
      <c r="AJ68" s="324"/>
      <c r="AK68" s="324"/>
      <c r="AL68" s="324"/>
      <c r="AW68" s="304"/>
      <c r="AX68" s="305"/>
    </row>
    <row r="69" spans="23:50" s="302" customFormat="1" hidden="1" x14ac:dyDescent="0.2">
      <c r="W69" s="300"/>
      <c r="X69" s="300"/>
      <c r="AE69" s="324"/>
      <c r="AF69" s="324"/>
      <c r="AG69" s="324"/>
      <c r="AH69" s="297"/>
      <c r="AI69" s="297"/>
      <c r="AJ69" s="324"/>
      <c r="AK69" s="324"/>
      <c r="AL69" s="324"/>
      <c r="AW69" s="304"/>
      <c r="AX69" s="305"/>
    </row>
    <row r="70" spans="23:50" s="302" customFormat="1" hidden="1" x14ac:dyDescent="0.2">
      <c r="W70" s="300"/>
      <c r="X70" s="303"/>
      <c r="AE70" s="324"/>
      <c r="AF70" s="324"/>
      <c r="AG70" s="324"/>
      <c r="AH70" s="295"/>
      <c r="AI70" s="297"/>
      <c r="AJ70" s="324"/>
      <c r="AK70" s="324"/>
      <c r="AL70" s="324"/>
      <c r="AW70" s="304"/>
      <c r="AX70" s="305"/>
    </row>
    <row r="71" spans="23:50" s="302" customFormat="1" hidden="1" x14ac:dyDescent="0.2">
      <c r="W71" s="300"/>
      <c r="X71" s="300"/>
      <c r="AF71" s="324"/>
      <c r="AG71" s="324"/>
      <c r="AH71" s="297"/>
      <c r="AI71" s="297"/>
      <c r="AJ71" s="324"/>
      <c r="AK71" s="324"/>
      <c r="AL71" s="324"/>
      <c r="AW71" s="304"/>
      <c r="AX71" s="305"/>
    </row>
    <row r="72" spans="23:50" s="302" customFormat="1" hidden="1" x14ac:dyDescent="0.2">
      <c r="W72" s="300"/>
      <c r="X72" s="300"/>
      <c r="AE72" s="324"/>
      <c r="AF72" s="324"/>
      <c r="AG72" s="324"/>
      <c r="AH72" s="295"/>
      <c r="AI72" s="297"/>
      <c r="AJ72" s="324"/>
      <c r="AK72" s="324"/>
      <c r="AL72" s="324"/>
      <c r="AW72" s="304"/>
      <c r="AX72" s="305"/>
    </row>
    <row r="73" spans="23:50" s="302" customFormat="1" hidden="1" x14ac:dyDescent="0.2">
      <c r="W73" s="300"/>
      <c r="X73" s="303"/>
      <c r="AE73" s="324"/>
      <c r="AF73" s="324"/>
      <c r="AG73" s="324"/>
      <c r="AH73" s="297"/>
      <c r="AI73" s="297"/>
      <c r="AJ73" s="324"/>
      <c r="AK73" s="324"/>
      <c r="AL73" s="324"/>
      <c r="AW73" s="304"/>
      <c r="AX73" s="305"/>
    </row>
    <row r="74" spans="23:50" s="302" customFormat="1" hidden="1" x14ac:dyDescent="0.2">
      <c r="W74" s="300"/>
      <c r="X74" s="300"/>
      <c r="AE74" s="324"/>
      <c r="AF74" s="324"/>
      <c r="AG74" s="324"/>
      <c r="AH74" s="295"/>
      <c r="AI74" s="297"/>
      <c r="AJ74" s="324"/>
      <c r="AK74" s="324"/>
      <c r="AL74" s="324"/>
      <c r="AW74" s="304"/>
      <c r="AX74" s="305"/>
    </row>
    <row r="75" spans="23:50" s="302" customFormat="1" hidden="1" x14ac:dyDescent="0.2">
      <c r="W75" s="300"/>
      <c r="X75" s="300"/>
      <c r="AE75" s="324"/>
      <c r="AF75" s="324"/>
      <c r="AG75" s="324"/>
      <c r="AH75" s="297"/>
      <c r="AI75" s="297"/>
      <c r="AJ75" s="324"/>
      <c r="AK75" s="324"/>
      <c r="AL75" s="324"/>
      <c r="AW75" s="304"/>
      <c r="AX75" s="305"/>
    </row>
    <row r="76" spans="23:50" s="302" customFormat="1" hidden="1" x14ac:dyDescent="0.2">
      <c r="W76" s="300"/>
      <c r="X76" s="303"/>
      <c r="AF76" s="324"/>
      <c r="AG76" s="324"/>
      <c r="AH76" s="295"/>
      <c r="AI76" s="297"/>
      <c r="AJ76" s="324"/>
      <c r="AK76" s="324"/>
      <c r="AL76" s="324"/>
      <c r="AW76" s="304"/>
      <c r="AX76" s="305"/>
    </row>
    <row r="77" spans="23:50" s="302" customFormat="1" hidden="1" x14ac:dyDescent="0.2">
      <c r="W77" s="300"/>
      <c r="X77" s="300"/>
      <c r="AE77" s="324"/>
      <c r="AF77" s="324"/>
      <c r="AG77" s="324"/>
      <c r="AH77" s="297"/>
      <c r="AI77" s="297"/>
      <c r="AJ77" s="324"/>
      <c r="AK77" s="324"/>
      <c r="AL77" s="324"/>
      <c r="AW77" s="304"/>
      <c r="AX77" s="305"/>
    </row>
    <row r="78" spans="23:50" s="302" customFormat="1" hidden="1" x14ac:dyDescent="0.2">
      <c r="W78" s="300"/>
      <c r="X78" s="300"/>
      <c r="AE78" s="324"/>
      <c r="AF78" s="324"/>
      <c r="AG78" s="324"/>
      <c r="AH78" s="295"/>
      <c r="AI78" s="297"/>
      <c r="AJ78" s="324"/>
      <c r="AK78" s="324"/>
      <c r="AL78" s="324"/>
      <c r="AW78" s="304"/>
      <c r="AX78" s="305"/>
    </row>
    <row r="79" spans="23:50" s="302" customFormat="1" hidden="1" x14ac:dyDescent="0.2">
      <c r="W79" s="300"/>
      <c r="X79" s="303"/>
      <c r="AE79" s="324"/>
      <c r="AF79" s="324"/>
      <c r="AG79" s="324"/>
      <c r="AH79" s="297"/>
      <c r="AI79" s="297"/>
      <c r="AJ79" s="324"/>
      <c r="AK79" s="324"/>
      <c r="AL79" s="324"/>
      <c r="AW79" s="304"/>
      <c r="AX79" s="305"/>
    </row>
    <row r="80" spans="23:50" s="302" customFormat="1" hidden="1" x14ac:dyDescent="0.2">
      <c r="W80" s="300"/>
      <c r="X80" s="300"/>
      <c r="AF80" s="324"/>
      <c r="AG80" s="324"/>
      <c r="AH80" s="295"/>
      <c r="AI80" s="297"/>
      <c r="AJ80" s="324"/>
      <c r="AK80" s="324"/>
      <c r="AL80" s="324"/>
      <c r="AW80" s="304"/>
      <c r="AX80" s="305"/>
    </row>
    <row r="81" spans="23:50" s="302" customFormat="1" hidden="1" x14ac:dyDescent="0.2">
      <c r="W81" s="300"/>
      <c r="X81" s="303"/>
      <c r="AE81" s="324"/>
      <c r="AF81" s="324"/>
      <c r="AG81" s="324"/>
      <c r="AH81" s="297"/>
      <c r="AI81" s="297"/>
      <c r="AJ81" s="324"/>
      <c r="AK81" s="324"/>
      <c r="AL81" s="324"/>
      <c r="AW81" s="304"/>
      <c r="AX81" s="305"/>
    </row>
    <row r="82" spans="23:50" hidden="1" x14ac:dyDescent="0.2">
      <c r="AV82" s="302"/>
      <c r="AW82" s="304"/>
      <c r="AX82" s="305"/>
    </row>
    <row r="83" spans="23:50" hidden="1" x14ac:dyDescent="0.2">
      <c r="AV83" s="302"/>
      <c r="AW83" s="304"/>
      <c r="AX83" s="305"/>
    </row>
    <row r="84" spans="23:50" hidden="1" x14ac:dyDescent="0.2">
      <c r="AV84" s="302"/>
      <c r="AW84" s="304"/>
      <c r="AX84" s="305"/>
    </row>
    <row r="85" spans="23:50" hidden="1" x14ac:dyDescent="0.2">
      <c r="AV85" s="302"/>
      <c r="AW85" s="304"/>
      <c r="AX85" s="305"/>
    </row>
    <row r="86" spans="23:50" hidden="1" x14ac:dyDescent="0.2">
      <c r="AV86" s="302"/>
      <c r="AW86" s="304"/>
      <c r="AX86" s="305"/>
    </row>
    <row r="87" spans="23:50" hidden="1" x14ac:dyDescent="0.2">
      <c r="AV87" s="302"/>
      <c r="AW87" s="304"/>
      <c r="AX87" s="305"/>
    </row>
    <row r="88" spans="23:50" hidden="1" x14ac:dyDescent="0.2">
      <c r="AV88" s="302"/>
      <c r="AW88" s="304"/>
      <c r="AX88" s="305"/>
    </row>
    <row r="89" spans="23:50" hidden="1" x14ac:dyDescent="0.2">
      <c r="AV89" s="302"/>
      <c r="AW89" s="304"/>
      <c r="AX89" s="305"/>
    </row>
    <row r="90" spans="23:50" hidden="1" x14ac:dyDescent="0.2">
      <c r="AV90" s="302"/>
      <c r="AW90" s="304"/>
      <c r="AX90" s="305"/>
    </row>
    <row r="91" spans="23:50" hidden="1" x14ac:dyDescent="0.2">
      <c r="AV91" s="302"/>
      <c r="AW91" s="304"/>
      <c r="AX91" s="305"/>
    </row>
    <row r="92" spans="23:50" hidden="1" x14ac:dyDescent="0.2">
      <c r="AV92" s="302"/>
      <c r="AW92" s="304"/>
      <c r="AX92" s="305"/>
    </row>
    <row r="93" spans="23:50" hidden="1" x14ac:dyDescent="0.2">
      <c r="AV93" s="302"/>
      <c r="AW93" s="304"/>
      <c r="AX93" s="305"/>
    </row>
    <row r="94" spans="23:50" hidden="1" x14ac:dyDescent="0.2">
      <c r="AV94" s="302"/>
      <c r="AW94" s="304"/>
      <c r="AX94" s="305"/>
    </row>
    <row r="95" spans="23:50" hidden="1" x14ac:dyDescent="0.2">
      <c r="AV95" s="302"/>
      <c r="AW95" s="304"/>
      <c r="AX95" s="305"/>
    </row>
    <row r="96" spans="23:50" hidden="1" x14ac:dyDescent="0.2">
      <c r="AV96" s="302"/>
      <c r="AW96" s="304"/>
      <c r="AX96" s="305"/>
    </row>
    <row r="97" spans="48:50" hidden="1" x14ac:dyDescent="0.2">
      <c r="AV97" s="302"/>
      <c r="AW97" s="304"/>
      <c r="AX97" s="305"/>
    </row>
    <row r="98" spans="48:50" hidden="1" x14ac:dyDescent="0.2">
      <c r="AV98" s="302"/>
      <c r="AW98" s="304"/>
      <c r="AX98" s="305"/>
    </row>
    <row r="99" spans="48:50" hidden="1" x14ac:dyDescent="0.2">
      <c r="AV99" s="302"/>
      <c r="AW99" s="304"/>
      <c r="AX99" s="305"/>
    </row>
    <row r="100" spans="48:50" hidden="1" x14ac:dyDescent="0.2">
      <c r="AV100" s="302"/>
      <c r="AW100" s="304"/>
      <c r="AX100" s="305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34">
    <mergeCell ref="C1:D1"/>
    <mergeCell ref="H8:I8"/>
    <mergeCell ref="H12:I12"/>
    <mergeCell ref="K17:K18"/>
    <mergeCell ref="AG1:AK1"/>
    <mergeCell ref="AF13:AF14"/>
    <mergeCell ref="AK13:AK15"/>
    <mergeCell ref="AG2:AJ2"/>
    <mergeCell ref="AG10:AI10"/>
    <mergeCell ref="AJ10:AJ11"/>
    <mergeCell ref="AG13:AI13"/>
    <mergeCell ref="P17:P18"/>
    <mergeCell ref="AE9:AE10"/>
    <mergeCell ref="H16:I16"/>
    <mergeCell ref="K5:K6"/>
    <mergeCell ref="K9:K10"/>
    <mergeCell ref="K13:K14"/>
    <mergeCell ref="AQ4:AR4"/>
    <mergeCell ref="AR5:AS6"/>
    <mergeCell ref="AN14:AO14"/>
    <mergeCell ref="AF7:AJ7"/>
    <mergeCell ref="AO15:AP16"/>
    <mergeCell ref="AA9:AA10"/>
    <mergeCell ref="X9:Z10"/>
    <mergeCell ref="Y14:Z14"/>
    <mergeCell ref="AB9:AD10"/>
    <mergeCell ref="AK23:AK24"/>
    <mergeCell ref="AK20:AK21"/>
    <mergeCell ref="AG20:AJ20"/>
    <mergeCell ref="AA16:AA17"/>
    <mergeCell ref="AG23:AJ23"/>
    <mergeCell ref="AF17:AF18"/>
    <mergeCell ref="AG17:AI17"/>
    <mergeCell ref="AK17:AK19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23" orientation="landscape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54"/>
  <sheetViews>
    <sheetView showGridLines="0" zoomScale="85" zoomScaleNormal="85" zoomScaleSheetLayoutView="50" workbookViewId="0"/>
  </sheetViews>
  <sheetFormatPr baseColWidth="10" defaultColWidth="0" defaultRowHeight="12" customHeight="1" zeroHeight="1" x14ac:dyDescent="0.2"/>
  <cols>
    <col min="1" max="1" width="1.7109375" customWidth="1"/>
    <col min="2" max="2" width="20.5703125" customWidth="1"/>
    <col min="3" max="3" width="23" customWidth="1"/>
    <col min="4" max="4" width="17.5703125" customWidth="1"/>
    <col min="5" max="5" width="18.42578125" customWidth="1"/>
    <col min="6" max="6" width="11.42578125" customWidth="1"/>
    <col min="7" max="7" width="19.85546875" customWidth="1"/>
    <col min="8" max="8" width="17.5703125" customWidth="1"/>
    <col min="9" max="9" width="14.85546875" customWidth="1"/>
    <col min="10" max="11" width="16.5703125" customWidth="1"/>
    <col min="12" max="12" width="1.7109375" customWidth="1"/>
    <col min="13" max="16384" width="11.42578125" hidden="1"/>
  </cols>
  <sheetData>
    <row r="1" spans="1:12" s="384" customFormat="1" ht="39" customHeight="1" x14ac:dyDescent="0.25">
      <c r="A1" s="26"/>
      <c r="B1" s="195" t="s">
        <v>190</v>
      </c>
      <c r="C1" s="196"/>
      <c r="D1" s="196"/>
      <c r="E1" s="196"/>
      <c r="F1" s="196"/>
      <c r="G1" s="196"/>
      <c r="H1" s="196"/>
      <c r="I1" s="196"/>
      <c r="J1" s="196"/>
      <c r="K1" s="197"/>
      <c r="L1" s="31"/>
    </row>
    <row r="2" spans="1:12" s="384" customFormat="1" ht="3" customHeight="1" x14ac:dyDescent="0.25">
      <c r="A2" s="26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31"/>
    </row>
    <row r="3" spans="1:12" s="384" customFormat="1" ht="24.95" customHeight="1" x14ac:dyDescent="0.2">
      <c r="A3" s="26"/>
      <c r="B3" s="598">
        <f>'vcai-3°EVALUADOR'!B3</f>
        <v>0</v>
      </c>
      <c r="C3" s="599"/>
      <c r="D3" s="599"/>
      <c r="E3" s="599"/>
      <c r="F3" s="149"/>
      <c r="G3" s="600">
        <f>'vcai-3°EVALUADOR'!G3</f>
        <v>0</v>
      </c>
      <c r="H3" s="600"/>
      <c r="I3" s="164"/>
      <c r="J3" s="599">
        <f>'vcai-3°EVALUADOR'!J3</f>
        <v>0</v>
      </c>
      <c r="K3" s="601"/>
      <c r="L3" s="26"/>
    </row>
    <row r="4" spans="1:12" s="384" customFormat="1" ht="9" customHeight="1" x14ac:dyDescent="0.2">
      <c r="A4" s="26"/>
      <c r="B4" s="588" t="str">
        <f>'vcai-3°EVALUADOR'!B4</f>
        <v>NOMBRE DEL EVALUADO</v>
      </c>
      <c r="C4" s="589"/>
      <c r="D4" s="589"/>
      <c r="E4" s="589"/>
      <c r="F4" s="145"/>
      <c r="G4" s="589" t="str">
        <f>'vcai-3°EVALUADOR'!G4</f>
        <v xml:space="preserve">RFC </v>
      </c>
      <c r="H4" s="589"/>
      <c r="I4" s="165"/>
      <c r="J4" s="589" t="str">
        <f>'vcai-3°EVALUADOR'!J4</f>
        <v xml:space="preserve">CURP  </v>
      </c>
      <c r="K4" s="620"/>
      <c r="L4" s="26"/>
    </row>
    <row r="5" spans="1:12" s="384" customFormat="1" ht="24.95" customHeight="1" x14ac:dyDescent="0.2">
      <c r="A5" s="26"/>
      <c r="B5" s="602">
        <f>'vcai-3°EVALUADOR'!B5</f>
        <v>0</v>
      </c>
      <c r="C5" s="603"/>
      <c r="D5" s="603"/>
      <c r="E5" s="603"/>
      <c r="F5" s="603"/>
      <c r="G5" s="603"/>
      <c r="H5" s="603"/>
      <c r="I5" s="165"/>
      <c r="J5" s="604">
        <f>'vcai-3°EVALUADOR'!J5</f>
        <v>0</v>
      </c>
      <c r="K5" s="605"/>
      <c r="L5" s="26"/>
    </row>
    <row r="6" spans="1:12" s="384" customFormat="1" ht="9" customHeight="1" x14ac:dyDescent="0.2">
      <c r="A6" s="26"/>
      <c r="B6" s="588" t="str">
        <f>'vcai-3°EVALUADOR'!B6</f>
        <v>DENOMINACIÓN DEL PUESTO</v>
      </c>
      <c r="C6" s="589"/>
      <c r="D6" s="589"/>
      <c r="E6" s="589"/>
      <c r="F6" s="589"/>
      <c r="G6" s="589"/>
      <c r="H6" s="589"/>
      <c r="I6" s="165"/>
      <c r="J6" s="589" t="str">
        <f>'vcai-3°EVALUADOR'!J6</f>
        <v>RUSP</v>
      </c>
      <c r="K6" s="620"/>
      <c r="L6" s="26"/>
    </row>
    <row r="7" spans="1:12" s="384" customFormat="1" ht="24.95" customHeight="1" x14ac:dyDescent="0.25">
      <c r="A7" s="26"/>
      <c r="B7" s="602">
        <f>'vcai-3°EVALUADOR'!B7</f>
        <v>0</v>
      </c>
      <c r="C7" s="603"/>
      <c r="D7" s="603"/>
      <c r="E7" s="603"/>
      <c r="F7" s="166"/>
      <c r="G7" s="603">
        <f>'vcai-3°EVALUADOR'!G7</f>
        <v>0</v>
      </c>
      <c r="H7" s="603"/>
      <c r="I7" s="603"/>
      <c r="J7" s="603"/>
      <c r="K7" s="619"/>
      <c r="L7" s="26"/>
    </row>
    <row r="8" spans="1:12" s="384" customFormat="1" ht="9" customHeight="1" x14ac:dyDescent="0.2">
      <c r="A8" s="26"/>
      <c r="B8" s="579" t="str">
        <f>'vcai-3°EVALUADOR'!B8</f>
        <v>NOMBRE DE LA DEPENDENCIA U ÓRGANO ADMINISTRATIVO DESCONCENTRADO</v>
      </c>
      <c r="C8" s="580"/>
      <c r="D8" s="580"/>
      <c r="E8" s="580"/>
      <c r="F8" s="167"/>
      <c r="G8" s="589" t="str">
        <f>'vcai-3°EVALUADOR'!G8</f>
        <v>CLAVE Y NOMBRE DE LA UNIDAD ADMINISTRATIVA RESPONSABLE</v>
      </c>
      <c r="H8" s="589"/>
      <c r="I8" s="589"/>
      <c r="J8" s="589"/>
      <c r="K8" s="620"/>
      <c r="L8" s="26"/>
    </row>
    <row r="9" spans="1:12" s="384" customFormat="1" ht="24.95" customHeight="1" x14ac:dyDescent="0.2">
      <c r="A9" s="26"/>
      <c r="B9" s="621">
        <f>'vcai-3°EVALUADOR'!B9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s="384" customFormat="1" ht="9" customHeight="1" x14ac:dyDescent="0.2">
      <c r="A10" s="26"/>
      <c r="B10" s="624" t="str">
        <f>'vcai-3°EVALUADOR'!B10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s="384" customFormat="1" ht="2.25" customHeight="1" x14ac:dyDescent="0.2">
      <c r="A11" s="26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26"/>
    </row>
    <row r="12" spans="1:12" s="384" customFormat="1" ht="28.5" customHeight="1" x14ac:dyDescent="0.2">
      <c r="A12" s="26"/>
      <c r="B12" s="613" t="s">
        <v>46</v>
      </c>
      <c r="C12" s="614"/>
      <c r="D12" s="614"/>
      <c r="E12" s="614"/>
      <c r="F12" s="614"/>
      <c r="G12" s="614"/>
      <c r="H12" s="614"/>
      <c r="I12" s="614"/>
      <c r="J12" s="614"/>
      <c r="K12" s="615"/>
      <c r="L12" s="31"/>
    </row>
    <row r="13" spans="1:12" s="384" customFormat="1" ht="24.75" customHeight="1" x14ac:dyDescent="0.2">
      <c r="A13" s="26"/>
      <c r="B13" s="610" t="s">
        <v>214</v>
      </c>
      <c r="C13" s="611"/>
      <c r="D13" s="611"/>
      <c r="E13" s="611"/>
      <c r="F13" s="611"/>
      <c r="G13" s="612"/>
      <c r="H13" s="168" t="s">
        <v>178</v>
      </c>
      <c r="I13" s="168" t="s">
        <v>104</v>
      </c>
      <c r="J13" s="168" t="s">
        <v>177</v>
      </c>
      <c r="K13" s="168" t="s">
        <v>179</v>
      </c>
      <c r="L13" s="31"/>
    </row>
    <row r="14" spans="1:12" s="384" customFormat="1" ht="21" customHeight="1" x14ac:dyDescent="0.2">
      <c r="A14" s="62"/>
      <c r="B14" s="668" t="s">
        <v>197</v>
      </c>
      <c r="C14" s="668"/>
      <c r="D14" s="668"/>
      <c r="E14" s="668"/>
      <c r="F14" s="668"/>
      <c r="G14" s="668"/>
      <c r="H14" s="104"/>
      <c r="I14" s="104"/>
      <c r="J14" s="104"/>
      <c r="K14" s="104"/>
      <c r="L14" s="29"/>
    </row>
    <row r="15" spans="1:12" s="384" customFormat="1" ht="30" customHeight="1" x14ac:dyDescent="0.2">
      <c r="A15" s="62"/>
      <c r="B15" s="668" t="s">
        <v>194</v>
      </c>
      <c r="C15" s="668"/>
      <c r="D15" s="668"/>
      <c r="E15" s="668"/>
      <c r="F15" s="668"/>
      <c r="G15" s="668"/>
      <c r="H15" s="104"/>
      <c r="I15" s="104"/>
      <c r="J15" s="104"/>
      <c r="K15" s="104"/>
      <c r="L15" s="29"/>
    </row>
    <row r="16" spans="1:12" s="384" customFormat="1" ht="38.25" customHeight="1" x14ac:dyDescent="0.2">
      <c r="A16" s="26"/>
      <c r="B16" s="613" t="s">
        <v>149</v>
      </c>
      <c r="C16" s="614"/>
      <c r="D16" s="614"/>
      <c r="E16" s="614"/>
      <c r="F16" s="614"/>
      <c r="G16" s="614"/>
      <c r="H16" s="614"/>
      <c r="I16" s="614"/>
      <c r="J16" s="614"/>
      <c r="K16" s="615"/>
      <c r="L16" s="56"/>
    </row>
    <row r="17" spans="1:12" s="384" customFormat="1" ht="24.75" customHeight="1" x14ac:dyDescent="0.2">
      <c r="A17" s="26"/>
      <c r="B17" s="610" t="s">
        <v>214</v>
      </c>
      <c r="C17" s="611"/>
      <c r="D17" s="611"/>
      <c r="E17" s="611"/>
      <c r="F17" s="611"/>
      <c r="G17" s="612"/>
      <c r="H17" s="168" t="s">
        <v>178</v>
      </c>
      <c r="I17" s="168" t="s">
        <v>104</v>
      </c>
      <c r="J17" s="168" t="s">
        <v>177</v>
      </c>
      <c r="K17" s="168" t="s">
        <v>179</v>
      </c>
      <c r="L17" s="56"/>
    </row>
    <row r="18" spans="1:12" s="384" customFormat="1" ht="21" customHeight="1" x14ac:dyDescent="0.2">
      <c r="A18" s="26"/>
      <c r="B18" s="668" t="s">
        <v>206</v>
      </c>
      <c r="C18" s="668"/>
      <c r="D18" s="668"/>
      <c r="E18" s="668"/>
      <c r="F18" s="668"/>
      <c r="G18" s="668"/>
      <c r="H18" s="104"/>
      <c r="I18" s="104"/>
      <c r="J18" s="104"/>
      <c r="K18" s="104"/>
      <c r="L18" s="31"/>
    </row>
    <row r="19" spans="1:12" s="384" customFormat="1" ht="21" customHeight="1" x14ac:dyDescent="0.2">
      <c r="A19" s="26"/>
      <c r="B19" s="668" t="s">
        <v>207</v>
      </c>
      <c r="C19" s="668"/>
      <c r="D19" s="668"/>
      <c r="E19" s="668"/>
      <c r="F19" s="668"/>
      <c r="G19" s="668"/>
      <c r="H19" s="104"/>
      <c r="I19" s="104"/>
      <c r="J19" s="104"/>
      <c r="K19" s="104"/>
      <c r="L19" s="31"/>
    </row>
    <row r="20" spans="1:12" s="384" customFormat="1" ht="21" customHeight="1" x14ac:dyDescent="0.2">
      <c r="A20" s="26"/>
      <c r="B20" s="668" t="s">
        <v>208</v>
      </c>
      <c r="C20" s="668"/>
      <c r="D20" s="668"/>
      <c r="E20" s="668"/>
      <c r="F20" s="668"/>
      <c r="G20" s="668"/>
      <c r="H20" s="104"/>
      <c r="I20" s="104"/>
      <c r="J20" s="104"/>
      <c r="K20" s="104"/>
      <c r="L20" s="31"/>
    </row>
    <row r="21" spans="1:12" s="384" customFormat="1" ht="42" customHeight="1" x14ac:dyDescent="0.2">
      <c r="A21" s="26"/>
      <c r="B21" s="613" t="s">
        <v>98</v>
      </c>
      <c r="C21" s="614"/>
      <c r="D21" s="614"/>
      <c r="E21" s="614"/>
      <c r="F21" s="614"/>
      <c r="G21" s="614"/>
      <c r="H21" s="614"/>
      <c r="I21" s="614"/>
      <c r="J21" s="614"/>
      <c r="K21" s="615"/>
      <c r="L21" s="31"/>
    </row>
    <row r="22" spans="1:12" s="384" customFormat="1" ht="24.75" customHeight="1" x14ac:dyDescent="0.2">
      <c r="A22" s="26"/>
      <c r="B22" s="610" t="s">
        <v>214</v>
      </c>
      <c r="C22" s="611"/>
      <c r="D22" s="611"/>
      <c r="E22" s="611"/>
      <c r="F22" s="611"/>
      <c r="G22" s="612"/>
      <c r="H22" s="168" t="s">
        <v>178</v>
      </c>
      <c r="I22" s="168" t="s">
        <v>104</v>
      </c>
      <c r="J22" s="168" t="s">
        <v>177</v>
      </c>
      <c r="K22" s="168" t="s">
        <v>179</v>
      </c>
      <c r="L22" s="31"/>
    </row>
    <row r="23" spans="1:12" s="384" customFormat="1" ht="21" customHeight="1" x14ac:dyDescent="0.2">
      <c r="A23" s="62"/>
      <c r="B23" s="668" t="s">
        <v>209</v>
      </c>
      <c r="C23" s="668"/>
      <c r="D23" s="668"/>
      <c r="E23" s="668"/>
      <c r="F23" s="668"/>
      <c r="G23" s="668"/>
      <c r="H23" s="104"/>
      <c r="I23" s="104"/>
      <c r="J23" s="104"/>
      <c r="K23" s="104"/>
      <c r="L23" s="73"/>
    </row>
    <row r="24" spans="1:12" s="384" customFormat="1" ht="21" customHeight="1" x14ac:dyDescent="0.2">
      <c r="A24" s="62"/>
      <c r="B24" s="668" t="s">
        <v>210</v>
      </c>
      <c r="C24" s="668"/>
      <c r="D24" s="668"/>
      <c r="E24" s="668"/>
      <c r="F24" s="668"/>
      <c r="G24" s="668"/>
      <c r="H24" s="104"/>
      <c r="I24" s="104"/>
      <c r="J24" s="104"/>
      <c r="K24" s="104"/>
      <c r="L24" s="73"/>
    </row>
    <row r="25" spans="1:12" s="384" customFormat="1" ht="21" customHeight="1" x14ac:dyDescent="0.2">
      <c r="A25" s="62"/>
      <c r="B25" s="668" t="s">
        <v>211</v>
      </c>
      <c r="C25" s="668"/>
      <c r="D25" s="668"/>
      <c r="E25" s="668"/>
      <c r="F25" s="668"/>
      <c r="G25" s="668"/>
      <c r="H25" s="104"/>
      <c r="I25" s="104"/>
      <c r="J25" s="104"/>
      <c r="K25" s="104"/>
      <c r="L25" s="73"/>
    </row>
    <row r="26" spans="1:12" s="384" customFormat="1" ht="36.75" customHeight="1" x14ac:dyDescent="0.2">
      <c r="A26" s="26"/>
      <c r="B26" s="616" t="s">
        <v>47</v>
      </c>
      <c r="C26" s="617"/>
      <c r="D26" s="617"/>
      <c r="E26" s="617"/>
      <c r="F26" s="617"/>
      <c r="G26" s="617"/>
      <c r="H26" s="617"/>
      <c r="I26" s="617"/>
      <c r="J26" s="617"/>
      <c r="K26" s="618"/>
      <c r="L26" s="31"/>
    </row>
    <row r="27" spans="1:12" s="384" customFormat="1" ht="24.75" customHeight="1" x14ac:dyDescent="0.2">
      <c r="A27" s="26"/>
      <c r="B27" s="610" t="s">
        <v>214</v>
      </c>
      <c r="C27" s="611"/>
      <c r="D27" s="611"/>
      <c r="E27" s="611"/>
      <c r="F27" s="611"/>
      <c r="G27" s="612"/>
      <c r="H27" s="168" t="s">
        <v>178</v>
      </c>
      <c r="I27" s="168" t="s">
        <v>104</v>
      </c>
      <c r="J27" s="168" t="s">
        <v>177</v>
      </c>
      <c r="K27" s="168" t="s">
        <v>179</v>
      </c>
      <c r="L27" s="31"/>
    </row>
    <row r="28" spans="1:12" s="384" customFormat="1" ht="21" customHeight="1" x14ac:dyDescent="0.2">
      <c r="A28" s="63"/>
      <c r="B28" s="669" t="s">
        <v>200</v>
      </c>
      <c r="C28" s="670"/>
      <c r="D28" s="670"/>
      <c r="E28" s="670"/>
      <c r="F28" s="670"/>
      <c r="G28" s="671"/>
      <c r="H28" s="104"/>
      <c r="I28" s="104"/>
      <c r="J28" s="104"/>
      <c r="K28" s="104"/>
      <c r="L28" s="74"/>
    </row>
    <row r="29" spans="1:12" s="384" customFormat="1" ht="21" customHeight="1" x14ac:dyDescent="0.2">
      <c r="A29" s="63"/>
      <c r="B29" s="669" t="s">
        <v>201</v>
      </c>
      <c r="C29" s="670"/>
      <c r="D29" s="670"/>
      <c r="E29" s="670"/>
      <c r="F29" s="670"/>
      <c r="G29" s="671"/>
      <c r="H29" s="104"/>
      <c r="I29" s="104"/>
      <c r="J29" s="104"/>
      <c r="K29" s="104"/>
      <c r="L29" s="74"/>
    </row>
    <row r="30" spans="1:12" s="384" customFormat="1" ht="21" customHeight="1" x14ac:dyDescent="0.2">
      <c r="A30" s="62"/>
      <c r="B30" s="669" t="s">
        <v>202</v>
      </c>
      <c r="C30" s="670"/>
      <c r="D30" s="670"/>
      <c r="E30" s="670"/>
      <c r="F30" s="670"/>
      <c r="G30" s="671"/>
      <c r="H30" s="104"/>
      <c r="I30" s="104"/>
      <c r="J30" s="104"/>
      <c r="K30" s="104"/>
      <c r="L30" s="73"/>
    </row>
    <row r="31" spans="1:12" s="384" customFormat="1" ht="50.25" customHeight="1" x14ac:dyDescent="0.2">
      <c r="A31" s="26"/>
      <c r="B31" s="613" t="s">
        <v>48</v>
      </c>
      <c r="C31" s="614"/>
      <c r="D31" s="614"/>
      <c r="E31" s="614"/>
      <c r="F31" s="614"/>
      <c r="G31" s="614"/>
      <c r="H31" s="614"/>
      <c r="I31" s="614"/>
      <c r="J31" s="614"/>
      <c r="K31" s="615"/>
      <c r="L31" s="31"/>
    </row>
    <row r="32" spans="1:12" s="384" customFormat="1" ht="24.75" customHeight="1" x14ac:dyDescent="0.2">
      <c r="A32" s="26"/>
      <c r="B32" s="610" t="s">
        <v>214</v>
      </c>
      <c r="C32" s="611"/>
      <c r="D32" s="611"/>
      <c r="E32" s="611"/>
      <c r="F32" s="611"/>
      <c r="G32" s="612"/>
      <c r="H32" s="168" t="s">
        <v>178</v>
      </c>
      <c r="I32" s="168" t="s">
        <v>104</v>
      </c>
      <c r="J32" s="168" t="s">
        <v>177</v>
      </c>
      <c r="K32" s="168" t="s">
        <v>179</v>
      </c>
      <c r="L32" s="31"/>
    </row>
    <row r="33" spans="1:12" s="384" customFormat="1" ht="21" customHeight="1" x14ac:dyDescent="0.2">
      <c r="A33" s="62"/>
      <c r="B33" s="668" t="s">
        <v>203</v>
      </c>
      <c r="C33" s="668"/>
      <c r="D33" s="668"/>
      <c r="E33" s="668"/>
      <c r="F33" s="668"/>
      <c r="G33" s="668"/>
      <c r="H33" s="104"/>
      <c r="I33" s="104"/>
      <c r="J33" s="104"/>
      <c r="K33" s="104"/>
      <c r="L33" s="73"/>
    </row>
    <row r="34" spans="1:12" s="384" customFormat="1" ht="26.25" customHeight="1" x14ac:dyDescent="0.2">
      <c r="A34" s="62"/>
      <c r="B34" s="669" t="s">
        <v>204</v>
      </c>
      <c r="C34" s="670"/>
      <c r="D34" s="670"/>
      <c r="E34" s="670"/>
      <c r="F34" s="670"/>
      <c r="G34" s="671"/>
      <c r="H34" s="104"/>
      <c r="I34" s="104"/>
      <c r="J34" s="104"/>
      <c r="K34" s="104"/>
      <c r="L34" s="73"/>
    </row>
    <row r="35" spans="1:12" s="384" customFormat="1" ht="21" customHeight="1" x14ac:dyDescent="0.2">
      <c r="A35" s="62"/>
      <c r="B35" s="668" t="s">
        <v>205</v>
      </c>
      <c r="C35" s="668"/>
      <c r="D35" s="668"/>
      <c r="E35" s="668"/>
      <c r="F35" s="668"/>
      <c r="G35" s="668"/>
      <c r="H35" s="104"/>
      <c r="I35" s="104"/>
      <c r="J35" s="104"/>
      <c r="K35" s="104"/>
      <c r="L35" s="73"/>
    </row>
    <row r="36" spans="1:12" s="384" customFormat="1" ht="3" customHeight="1" x14ac:dyDescent="0.2">
      <c r="A36" s="62"/>
      <c r="B36" s="98"/>
      <c r="C36" s="99"/>
      <c r="D36" s="98"/>
      <c r="E36" s="98"/>
      <c r="F36" s="98"/>
      <c r="G36" s="98"/>
      <c r="H36" s="70"/>
      <c r="I36" s="70"/>
      <c r="J36" s="70"/>
      <c r="K36" s="70"/>
      <c r="L36" s="73"/>
    </row>
    <row r="37" spans="1:12" s="384" customFormat="1" ht="12.75" x14ac:dyDescent="0.2">
      <c r="A37" s="26"/>
      <c r="B37" s="100" t="s">
        <v>35</v>
      </c>
      <c r="C37" s="200" t="str">
        <f>'tablas de calculo'!Q3</f>
        <v>Verifica la evaluación</v>
      </c>
      <c r="D37" s="26"/>
      <c r="E37" s="26"/>
      <c r="F37" s="26"/>
      <c r="G37" s="26"/>
      <c r="H37" s="26"/>
      <c r="I37" s="26"/>
      <c r="J37" s="26"/>
      <c r="K37" s="26"/>
      <c r="L37" s="31"/>
    </row>
    <row r="38" spans="1:12" s="384" customFormat="1" ht="12.75" x14ac:dyDescent="0.2">
      <c r="A38" s="26"/>
      <c r="B38" s="100" t="s">
        <v>1</v>
      </c>
      <c r="C38" s="200" t="str">
        <f>'tablas de calculo'!Q8</f>
        <v>Verifica la evaluación</v>
      </c>
      <c r="D38" s="26"/>
      <c r="E38" s="26"/>
      <c r="F38" s="26"/>
      <c r="G38" s="26"/>
      <c r="H38" s="26"/>
      <c r="I38" s="26"/>
      <c r="J38" s="26"/>
      <c r="K38" s="26"/>
      <c r="L38" s="31"/>
    </row>
    <row r="39" spans="1:12" s="384" customFormat="1" ht="12.75" x14ac:dyDescent="0.2">
      <c r="A39" s="26"/>
      <c r="B39" s="101" t="s">
        <v>2</v>
      </c>
      <c r="C39" s="200" t="str">
        <f>'tablas de calculo'!Q12</f>
        <v>Verifica la evaluación</v>
      </c>
      <c r="D39" s="26"/>
      <c r="E39" s="26"/>
      <c r="F39" s="26"/>
      <c r="G39" s="26"/>
      <c r="H39" s="26"/>
      <c r="I39" s="26"/>
      <c r="J39" s="26"/>
      <c r="K39" s="26"/>
      <c r="L39" s="31"/>
    </row>
    <row r="40" spans="1:12" s="384" customFormat="1" ht="12.75" x14ac:dyDescent="0.2">
      <c r="A40" s="26"/>
      <c r="B40" s="101" t="s">
        <v>4</v>
      </c>
      <c r="C40" s="200" t="str">
        <f>'tablas de calculo'!Q16</f>
        <v>Verifica la evaluacion</v>
      </c>
      <c r="D40" s="26"/>
      <c r="E40" s="26"/>
      <c r="F40" s="26"/>
      <c r="G40" s="26"/>
      <c r="H40" s="26"/>
      <c r="I40" s="26"/>
      <c r="J40" s="26"/>
      <c r="K40" s="26"/>
      <c r="L40" s="31"/>
    </row>
    <row r="41" spans="1:12" s="384" customFormat="1" ht="13.5" thickBot="1" x14ac:dyDescent="0.25">
      <c r="A41" s="26"/>
      <c r="B41" s="101" t="s">
        <v>3</v>
      </c>
      <c r="C41" s="201" t="str">
        <f>'tablas de calculo'!Q21</f>
        <v>Verifica la evaluación</v>
      </c>
      <c r="D41" s="26"/>
      <c r="E41" s="26"/>
      <c r="F41" s="26"/>
      <c r="G41" s="26"/>
      <c r="H41" s="26"/>
      <c r="I41" s="26"/>
      <c r="J41" s="26"/>
      <c r="K41" s="26"/>
      <c r="L41" s="31"/>
    </row>
    <row r="42" spans="1:12" s="384" customFormat="1" ht="31.5" customHeight="1" x14ac:dyDescent="0.2">
      <c r="A42" s="26"/>
      <c r="B42" s="102" t="s">
        <v>6</v>
      </c>
      <c r="C42" s="202">
        <f>'tablas de calculo'!Q22</f>
        <v>0</v>
      </c>
      <c r="D42" s="45"/>
      <c r="E42" s="26"/>
      <c r="F42" s="26"/>
      <c r="G42" s="26"/>
      <c r="H42" s="731"/>
      <c r="I42" s="731"/>
      <c r="J42" s="731"/>
      <c r="K42" s="26"/>
      <c r="L42" s="31"/>
    </row>
    <row r="43" spans="1:12" s="384" customFormat="1" ht="32.25" customHeight="1" x14ac:dyDescent="0.2">
      <c r="A43" s="26"/>
      <c r="B43" s="103" t="s">
        <v>7</v>
      </c>
      <c r="C43" s="168" t="str">
        <f>'tablas de calculo'!Q23</f>
        <v>Aplica la evaluación</v>
      </c>
      <c r="D43" s="180"/>
      <c r="E43" s="595">
        <f>VCCOGR!F42</f>
        <v>0</v>
      </c>
      <c r="F43" s="595"/>
      <c r="G43" s="45"/>
      <c r="H43" s="732"/>
      <c r="I43" s="732"/>
      <c r="J43" s="732"/>
      <c r="K43" s="45"/>
      <c r="L43" s="31"/>
    </row>
    <row r="44" spans="1:12" s="384" customFormat="1" ht="12.75" x14ac:dyDescent="0.2">
      <c r="A44" s="26"/>
      <c r="B44" s="26"/>
      <c r="C44" s="26"/>
      <c r="D44" s="26"/>
      <c r="E44" s="485" t="str">
        <f>VCCOGR!F43</f>
        <v>AÑO DE LA EVALUACIÓN</v>
      </c>
      <c r="F44" s="485"/>
      <c r="G44" s="26"/>
      <c r="H44" s="703" t="s">
        <v>30</v>
      </c>
      <c r="I44" s="703"/>
      <c r="J44" s="703"/>
      <c r="K44" s="78"/>
      <c r="L44" s="31"/>
    </row>
    <row r="45" spans="1:12" s="384" customFormat="1" ht="1.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s="384" customFormat="1" ht="16.5" customHeight="1" x14ac:dyDescent="0.2">
      <c r="A46" s="26"/>
      <c r="B46" s="726" t="s">
        <v>39</v>
      </c>
      <c r="C46" s="727"/>
      <c r="D46" s="727"/>
      <c r="E46" s="727"/>
      <c r="F46" s="727"/>
      <c r="G46" s="727"/>
      <c r="H46" s="727"/>
      <c r="I46" s="727"/>
      <c r="J46" s="727"/>
      <c r="K46" s="728"/>
      <c r="L46" s="50"/>
    </row>
    <row r="47" spans="1:12" s="384" customFormat="1" ht="25.5" customHeight="1" x14ac:dyDescent="0.2">
      <c r="A47" s="26"/>
      <c r="B47" s="583"/>
      <c r="C47" s="584"/>
      <c r="D47" s="168" t="s">
        <v>91</v>
      </c>
      <c r="E47" s="729"/>
      <c r="F47" s="729"/>
      <c r="G47" s="729"/>
      <c r="H47" s="729"/>
      <c r="I47" s="729"/>
      <c r="J47" s="729"/>
      <c r="K47" s="730"/>
      <c r="L47" s="50"/>
    </row>
    <row r="48" spans="1:12" s="384" customFormat="1" ht="25.5" customHeight="1" x14ac:dyDescent="0.2">
      <c r="A48" s="26"/>
      <c r="B48" s="583"/>
      <c r="C48" s="584"/>
      <c r="D48" s="168" t="s">
        <v>91</v>
      </c>
      <c r="E48" s="729"/>
      <c r="F48" s="729"/>
      <c r="G48" s="729"/>
      <c r="H48" s="729"/>
      <c r="I48" s="729"/>
      <c r="J48" s="729"/>
      <c r="K48" s="730"/>
      <c r="L48" s="75"/>
    </row>
    <row r="49" spans="1:12" s="384" customFormat="1" ht="25.5" customHeight="1" x14ac:dyDescent="0.2">
      <c r="A49" s="26"/>
      <c r="B49" s="583"/>
      <c r="C49" s="584"/>
      <c r="D49" s="168" t="s">
        <v>91</v>
      </c>
      <c r="E49" s="729"/>
      <c r="F49" s="729"/>
      <c r="G49" s="729"/>
      <c r="H49" s="729"/>
      <c r="I49" s="729"/>
      <c r="J49" s="729"/>
      <c r="K49" s="730"/>
      <c r="L49" s="75"/>
    </row>
    <row r="50" spans="1:12" s="384" customFormat="1" ht="25.5" customHeight="1" x14ac:dyDescent="0.2">
      <c r="A50" s="26"/>
      <c r="B50" s="583"/>
      <c r="C50" s="584"/>
      <c r="D50" s="168" t="s">
        <v>91</v>
      </c>
      <c r="E50" s="733"/>
      <c r="F50" s="733"/>
      <c r="G50" s="733"/>
      <c r="H50" s="733"/>
      <c r="I50" s="733"/>
      <c r="J50" s="733"/>
      <c r="K50" s="734"/>
      <c r="L50" s="75"/>
    </row>
    <row r="51" spans="1:12" s="384" customFormat="1" ht="25.5" customHeight="1" x14ac:dyDescent="0.2">
      <c r="A51" s="26"/>
      <c r="B51" s="583"/>
      <c r="C51" s="584"/>
      <c r="D51" s="168" t="s">
        <v>91</v>
      </c>
      <c r="E51" s="733"/>
      <c r="F51" s="733"/>
      <c r="G51" s="733"/>
      <c r="H51" s="733"/>
      <c r="I51" s="733"/>
      <c r="J51" s="733"/>
      <c r="K51" s="734"/>
      <c r="L51" s="75"/>
    </row>
    <row r="52" spans="1:12" s="384" customFormat="1" ht="25.5" customHeight="1" x14ac:dyDescent="0.2">
      <c r="A52" s="26"/>
      <c r="B52" s="583"/>
      <c r="C52" s="584"/>
      <c r="D52" s="168" t="s">
        <v>91</v>
      </c>
      <c r="E52" s="733"/>
      <c r="F52" s="733"/>
      <c r="G52" s="733"/>
      <c r="H52" s="733"/>
      <c r="I52" s="733"/>
      <c r="J52" s="733"/>
      <c r="K52" s="734"/>
      <c r="L52" s="75"/>
    </row>
    <row r="53" spans="1:12" s="384" customFormat="1" ht="25.5" customHeight="1" x14ac:dyDescent="0.2">
      <c r="A53" s="26"/>
      <c r="B53" s="583"/>
      <c r="C53" s="584"/>
      <c r="D53" s="168" t="s">
        <v>91</v>
      </c>
      <c r="E53" s="733"/>
      <c r="F53" s="733"/>
      <c r="G53" s="733"/>
      <c r="H53" s="733"/>
      <c r="I53" s="733"/>
      <c r="J53" s="733"/>
      <c r="K53" s="734"/>
      <c r="L53" s="75"/>
    </row>
    <row r="54" spans="1:12" s="384" customFormat="1" ht="12" customHeight="1" x14ac:dyDescent="0.2">
      <c r="A54" s="2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59">
    <mergeCell ref="E50:K50"/>
    <mergeCell ref="B47:C47"/>
    <mergeCell ref="B48:C48"/>
    <mergeCell ref="B50:C50"/>
    <mergeCell ref="B49:C49"/>
    <mergeCell ref="E49:K49"/>
    <mergeCell ref="E48:K48"/>
    <mergeCell ref="B52:C52"/>
    <mergeCell ref="B53:C53"/>
    <mergeCell ref="E52:K52"/>
    <mergeCell ref="E53:K53"/>
    <mergeCell ref="E51:K51"/>
    <mergeCell ref="B51:C51"/>
    <mergeCell ref="B46:K46"/>
    <mergeCell ref="E47:K47"/>
    <mergeCell ref="B26:K26"/>
    <mergeCell ref="B29:G29"/>
    <mergeCell ref="B35:G35"/>
    <mergeCell ref="H42:J43"/>
    <mergeCell ref="B31:K31"/>
    <mergeCell ref="B17:G17"/>
    <mergeCell ref="B16:K16"/>
    <mergeCell ref="B34:G34"/>
    <mergeCell ref="B33:G33"/>
    <mergeCell ref="B30:G30"/>
    <mergeCell ref="B19:G19"/>
    <mergeCell ref="B18:G18"/>
    <mergeCell ref="B23:G23"/>
    <mergeCell ref="B22:G22"/>
    <mergeCell ref="G3:H3"/>
    <mergeCell ref="B5:H5"/>
    <mergeCell ref="J5:K5"/>
    <mergeCell ref="B9:K9"/>
    <mergeCell ref="B10:K10"/>
    <mergeCell ref="B6:H6"/>
    <mergeCell ref="B7:E7"/>
    <mergeCell ref="G7:K7"/>
    <mergeCell ref="B8:E8"/>
    <mergeCell ref="J3:K3"/>
    <mergeCell ref="B4:E4"/>
    <mergeCell ref="G4:H4"/>
    <mergeCell ref="J4:K4"/>
    <mergeCell ref="B3:E3"/>
    <mergeCell ref="E44:F44"/>
    <mergeCell ref="B14:G14"/>
    <mergeCell ref="B12:K12"/>
    <mergeCell ref="G8:K8"/>
    <mergeCell ref="J6:K6"/>
    <mergeCell ref="B13:G13"/>
    <mergeCell ref="E43:F43"/>
    <mergeCell ref="B27:G27"/>
    <mergeCell ref="B32:G32"/>
    <mergeCell ref="B24:G24"/>
    <mergeCell ref="B28:G28"/>
    <mergeCell ref="B25:G25"/>
    <mergeCell ref="B15:G15"/>
    <mergeCell ref="B21:K21"/>
    <mergeCell ref="B20:G20"/>
    <mergeCell ref="H44:J44"/>
  </mergeCells>
  <phoneticPr fontId="0" type="noConversion"/>
  <dataValidations count="18">
    <dataValidation type="custom" allowBlank="1" showInputMessage="1" showErrorMessage="1" error="Elije una sola opción, en los parámetros" sqref="I35:K35">
      <formula1>eapautoda14</formula1>
    </dataValidation>
    <dataValidation type="custom" allowBlank="1" showInputMessage="1" showErrorMessage="1" error="Elije una sola opción, en los parámetros" sqref="I33:K33">
      <formula1>eapautoda12</formula1>
    </dataValidation>
    <dataValidation type="custom" allowBlank="1" showInputMessage="1" showErrorMessage="1" error="Elije una sola opción, en los parámetros" sqref="I34:K34">
      <formula1>eapautoda13</formula1>
    </dataValidation>
    <dataValidation type="custom" allowBlank="1" showInputMessage="1" showErrorMessage="1" error="Elije una sola opción en los parámetros de evaluación" sqref="H14:K14">
      <formula1>COUNTIF($H$14:$K$14,H14)=1</formula1>
    </dataValidation>
    <dataValidation type="custom" allowBlank="1" showInputMessage="1" showErrorMessage="1" error="Elije una sola opción en los parámetros de evaluación" sqref="H15:K15">
      <formula1>COUNTIF($H$15:$K$15,H15)=1</formula1>
    </dataValidation>
    <dataValidation type="custom" allowBlank="1" showInputMessage="1" showErrorMessage="1" error="Elije una sola opción en los parámetros de evaluación" sqref="H18:K18">
      <formula1>COUNTIF($H$18:$K$18,H18)=1</formula1>
    </dataValidation>
    <dataValidation type="custom" allowBlank="1" showInputMessage="1" showErrorMessage="1" error="Elije una sola opción en los parámetros de evaluación" sqref="H19:K19">
      <formula1>COUNTIF($H$19:$K$19,H19)=1</formula1>
    </dataValidation>
    <dataValidation type="custom" allowBlank="1" showInputMessage="1" showErrorMessage="1" error="Elije una sola opción en los parámetros de evaluación" sqref="H20:K20">
      <formula1>COUNTIF($H$20:$K$20,H20)=1</formula1>
    </dataValidation>
    <dataValidation type="custom" allowBlank="1" showInputMessage="1" showErrorMessage="1" error="Elije una sola opción en los parámetros de evaluación" sqref="H23:K23">
      <formula1>COUNTIF($H$23:$K$23,H23)=1</formula1>
    </dataValidation>
    <dataValidation type="custom" allowBlank="1" showInputMessage="1" showErrorMessage="1" error="Elije una sola opción en los parámetros de evaluación" sqref="H24:K24">
      <formula1>COUNTIF($H$24:$K$24,H24)=1</formula1>
    </dataValidation>
    <dataValidation type="custom" allowBlank="1" showInputMessage="1" showErrorMessage="1" error="Elije una sola opción en los parámetros de evaluación" sqref="H25:K25">
      <formula1>COUNTIF($H$25:$K$25,H25)=1</formula1>
    </dataValidation>
    <dataValidation type="custom" allowBlank="1" showInputMessage="1" showErrorMessage="1" error="Elije una sola opción en los parámetros de evaluación" sqref="H28:K28">
      <formula1>COUNTIF($H$28:$K$28,H28)=1</formula1>
    </dataValidation>
    <dataValidation type="custom" allowBlank="1" showInputMessage="1" showErrorMessage="1" error="Elije una sola opción en los parámetros de evaluación" sqref="H29:K29">
      <formula1>COUNTIF($H$29:$K$29,H29)=1</formula1>
    </dataValidation>
    <dataValidation type="custom" allowBlank="1" showInputMessage="1" showErrorMessage="1" error="Elije una sola opción en los parámetros de evaluación" sqref="H30:K30">
      <formula1>COUNTIF($H$30:$K$30,H30)=1</formula1>
    </dataValidation>
    <dataValidation type="custom" allowBlank="1" showInputMessage="1" showErrorMessage="1" error="Elije una sola opción en los parámetros de evaluación" sqref="H33">
      <formula1>COUNTIF($H$33:$K$33,H33)=1</formula1>
    </dataValidation>
    <dataValidation type="custom" allowBlank="1" showInputMessage="1" showErrorMessage="1" error="Elije una sola opción en los parámetros de evaluación" sqref="H34">
      <formula1>COUNTIF($H$34:$K$34,H34)=1</formula1>
    </dataValidation>
    <dataValidation type="custom" allowBlank="1" showInputMessage="1" showErrorMessage="1" error="Elije una sola opción en los parámetros de evaluación" sqref="H35">
      <formula1>COUNTIF($H$35:$K$35,H35)=1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>
      <formula1>"APRENDIZAJE DE HABILIDADES O CONOCIMIENTOS ESPECIFICOS,ASESORIA PERSONALIZADA,FACULTAMIENTO,SEGUIMIENTO ESPECIAL,OTROS"</formula1>
    </dataValidation>
  </dataValidations>
  <printOptions horizontalCentered="1" verticalCentered="1"/>
  <pageMargins left="0.15748031496062992" right="0.15748031496062992" top="0.39370078740157483" bottom="2.0866141732283467" header="0.15748031496062992" footer="0.19685039370078741"/>
  <pageSetup scale="5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.425781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3.25" customHeight="1" x14ac:dyDescent="0.2">
      <c r="A1" s="26"/>
      <c r="B1" s="119" t="s">
        <v>195</v>
      </c>
      <c r="C1" s="120"/>
      <c r="D1" s="120"/>
      <c r="E1" s="120"/>
      <c r="F1" s="120"/>
      <c r="G1" s="120"/>
      <c r="H1" s="120"/>
      <c r="I1" s="120"/>
      <c r="J1" s="120"/>
      <c r="K1" s="121"/>
      <c r="L1" s="26"/>
    </row>
    <row r="2" spans="1:12" ht="2.4500000000000002" customHeight="1" x14ac:dyDescent="0.2">
      <c r="A2" s="26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6"/>
    </row>
    <row r="3" spans="1:12" ht="24.95" customHeight="1" x14ac:dyDescent="0.2">
      <c r="A3" s="26"/>
      <c r="B3" s="707">
        <f>'vcai-AUTO'!B3</f>
        <v>0</v>
      </c>
      <c r="C3" s="708"/>
      <c r="D3" s="708"/>
      <c r="E3" s="708"/>
      <c r="F3" s="122"/>
      <c r="G3" s="740">
        <f>'vcai-AUTO'!G3</f>
        <v>0</v>
      </c>
      <c r="H3" s="740"/>
      <c r="I3" s="206"/>
      <c r="J3" s="708">
        <f>'vcai-AUTO'!J3</f>
        <v>0</v>
      </c>
      <c r="K3" s="709"/>
      <c r="L3" s="26"/>
    </row>
    <row r="4" spans="1:12" ht="9.75" customHeight="1" x14ac:dyDescent="0.2">
      <c r="A4" s="26"/>
      <c r="B4" s="506" t="s">
        <v>112</v>
      </c>
      <c r="C4" s="507"/>
      <c r="D4" s="507"/>
      <c r="E4" s="507"/>
      <c r="F4" s="124"/>
      <c r="G4" s="507" t="s">
        <v>113</v>
      </c>
      <c r="H4" s="507"/>
      <c r="I4" s="207"/>
      <c r="J4" s="507" t="s">
        <v>114</v>
      </c>
      <c r="K4" s="741"/>
      <c r="L4" s="26"/>
    </row>
    <row r="5" spans="1:12" ht="24.95" customHeight="1" x14ac:dyDescent="0.2">
      <c r="A5" s="26"/>
      <c r="B5" s="517">
        <f>'vcai-AUTO'!B5</f>
        <v>0</v>
      </c>
      <c r="C5" s="518"/>
      <c r="D5" s="518"/>
      <c r="E5" s="518"/>
      <c r="F5" s="404"/>
      <c r="G5" s="518">
        <f>'vcai-AUTO'!E43</f>
        <v>0</v>
      </c>
      <c r="H5" s="518"/>
      <c r="I5" s="207"/>
      <c r="J5" s="749">
        <f>'vcai-AUTO'!J5</f>
        <v>0</v>
      </c>
      <c r="K5" s="750"/>
      <c r="L5" s="26"/>
    </row>
    <row r="6" spans="1:12" ht="9.75" customHeight="1" x14ac:dyDescent="0.2">
      <c r="A6" s="26"/>
      <c r="B6" s="506" t="s">
        <v>115</v>
      </c>
      <c r="C6" s="507"/>
      <c r="D6" s="507"/>
      <c r="E6" s="507"/>
      <c r="F6" s="407"/>
      <c r="G6" s="507" t="str">
        <f>'vcai-AUTO'!E44</f>
        <v>AÑO DE LA EVALUACIÓN</v>
      </c>
      <c r="H6" s="507"/>
      <c r="I6" s="207"/>
      <c r="J6" s="507" t="s">
        <v>229</v>
      </c>
      <c r="K6" s="741"/>
      <c r="L6" s="26"/>
    </row>
    <row r="7" spans="1:12" ht="33.75" customHeight="1" x14ac:dyDescent="0.25">
      <c r="A7" s="26"/>
      <c r="B7" s="517">
        <f>'vcai-AUTO'!B7</f>
        <v>0</v>
      </c>
      <c r="C7" s="518"/>
      <c r="D7" s="518"/>
      <c r="E7" s="518"/>
      <c r="F7" s="126"/>
      <c r="G7" s="518">
        <f>'vcai-AUTO'!G7</f>
        <v>0</v>
      </c>
      <c r="H7" s="518"/>
      <c r="I7" s="518"/>
      <c r="J7" s="518"/>
      <c r="K7" s="519"/>
      <c r="L7" s="26"/>
    </row>
    <row r="8" spans="1:12" ht="9.75" customHeight="1" x14ac:dyDescent="0.2">
      <c r="A8" s="26"/>
      <c r="B8" s="735" t="s">
        <v>116</v>
      </c>
      <c r="C8" s="736"/>
      <c r="D8" s="736"/>
      <c r="E8" s="736"/>
      <c r="F8" s="208"/>
      <c r="G8" s="736" t="s">
        <v>159</v>
      </c>
      <c r="H8" s="736"/>
      <c r="I8" s="736"/>
      <c r="J8" s="736"/>
      <c r="K8" s="751"/>
      <c r="L8" s="26"/>
    </row>
    <row r="9" spans="1:12" ht="24.95" customHeight="1" x14ac:dyDescent="0.2">
      <c r="A9" s="26"/>
      <c r="B9" s="517">
        <f>'vcai-AUTO'!B9</f>
        <v>0</v>
      </c>
      <c r="C9" s="518"/>
      <c r="D9" s="518"/>
      <c r="E9" s="518"/>
      <c r="F9" s="518"/>
      <c r="G9" s="518"/>
      <c r="H9" s="518"/>
      <c r="I9" s="518"/>
      <c r="J9" s="518"/>
      <c r="K9" s="519"/>
      <c r="L9" s="26"/>
    </row>
    <row r="10" spans="1:12" ht="9.75" customHeight="1" x14ac:dyDescent="0.2">
      <c r="A10" s="26"/>
      <c r="B10" s="574" t="s">
        <v>117</v>
      </c>
      <c r="C10" s="575"/>
      <c r="D10" s="575"/>
      <c r="E10" s="575"/>
      <c r="F10" s="575"/>
      <c r="G10" s="575"/>
      <c r="H10" s="575"/>
      <c r="I10" s="575"/>
      <c r="J10" s="575"/>
      <c r="K10" s="576"/>
      <c r="L10" s="26"/>
    </row>
    <row r="11" spans="1:12" ht="2.4500000000000002" customHeight="1" x14ac:dyDescent="0.2">
      <c r="A11" s="26"/>
      <c r="B11" s="65"/>
      <c r="C11" s="45"/>
      <c r="D11" s="45"/>
      <c r="E11" s="45"/>
      <c r="F11" s="45"/>
      <c r="G11" s="45"/>
      <c r="H11" s="45"/>
      <c r="I11" s="45"/>
      <c r="J11" s="45"/>
      <c r="K11" s="65"/>
      <c r="L11" s="26"/>
    </row>
    <row r="12" spans="1:12" ht="29.25" customHeight="1" x14ac:dyDescent="0.2">
      <c r="A12" s="26"/>
      <c r="B12" s="119" t="s">
        <v>57</v>
      </c>
      <c r="C12" s="209"/>
      <c r="D12" s="209"/>
      <c r="E12" s="209"/>
      <c r="F12" s="209"/>
      <c r="G12" s="209"/>
      <c r="H12" s="209"/>
      <c r="I12" s="210"/>
      <c r="J12" s="211" t="s">
        <v>156</v>
      </c>
      <c r="K12" s="212"/>
      <c r="L12" s="26"/>
    </row>
    <row r="13" spans="1:12" ht="39.950000000000003" customHeight="1" x14ac:dyDescent="0.2">
      <c r="A13" s="26"/>
      <c r="B13" s="742" t="s">
        <v>162</v>
      </c>
      <c r="C13" s="743"/>
      <c r="D13" s="743"/>
      <c r="E13" s="743"/>
      <c r="F13" s="743"/>
      <c r="G13" s="743"/>
      <c r="H13" s="743"/>
      <c r="I13" s="744"/>
      <c r="J13" s="747"/>
      <c r="K13" s="748"/>
      <c r="L13" s="26"/>
    </row>
    <row r="14" spans="1:12" ht="20.100000000000001" customHeight="1" x14ac:dyDescent="0.2">
      <c r="A14" s="26"/>
      <c r="B14" s="742" t="s">
        <v>150</v>
      </c>
      <c r="C14" s="743"/>
      <c r="D14" s="743"/>
      <c r="E14" s="743"/>
      <c r="F14" s="743"/>
      <c r="G14" s="743"/>
      <c r="H14" s="743"/>
      <c r="I14" s="744"/>
      <c r="J14" s="745"/>
      <c r="K14" s="746"/>
      <c r="L14" s="26"/>
    </row>
    <row r="15" spans="1:12" ht="39.950000000000003" customHeight="1" x14ac:dyDescent="0.2">
      <c r="A15" s="26"/>
      <c r="B15" s="742" t="s">
        <v>182</v>
      </c>
      <c r="C15" s="743"/>
      <c r="D15" s="743"/>
      <c r="E15" s="743"/>
      <c r="F15" s="743"/>
      <c r="G15" s="743"/>
      <c r="H15" s="743"/>
      <c r="I15" s="744"/>
      <c r="J15" s="745"/>
      <c r="K15" s="746"/>
      <c r="L15" s="26"/>
    </row>
    <row r="16" spans="1:12" ht="39.950000000000003" customHeight="1" x14ac:dyDescent="0.2">
      <c r="A16" s="26"/>
      <c r="B16" s="742" t="s">
        <v>183</v>
      </c>
      <c r="C16" s="743"/>
      <c r="D16" s="743"/>
      <c r="E16" s="743"/>
      <c r="F16" s="743"/>
      <c r="G16" s="743"/>
      <c r="H16" s="743"/>
      <c r="I16" s="744"/>
      <c r="J16" s="745"/>
      <c r="K16" s="746"/>
      <c r="L16" s="26"/>
    </row>
    <row r="17" spans="1:12" ht="20.100000000000001" customHeight="1" x14ac:dyDescent="0.2">
      <c r="A17" s="26"/>
      <c r="B17" s="742" t="s">
        <v>151</v>
      </c>
      <c r="C17" s="743"/>
      <c r="D17" s="743"/>
      <c r="E17" s="743"/>
      <c r="F17" s="743"/>
      <c r="G17" s="743"/>
      <c r="H17" s="743"/>
      <c r="I17" s="744"/>
      <c r="J17" s="745"/>
      <c r="K17" s="746"/>
      <c r="L17" s="26"/>
    </row>
    <row r="18" spans="1:12" ht="20.100000000000001" customHeight="1" x14ac:dyDescent="0.2">
      <c r="A18" s="26"/>
      <c r="B18" s="742" t="s">
        <v>152</v>
      </c>
      <c r="C18" s="743"/>
      <c r="D18" s="743"/>
      <c r="E18" s="743"/>
      <c r="F18" s="743"/>
      <c r="G18" s="743"/>
      <c r="H18" s="743"/>
      <c r="I18" s="744"/>
      <c r="J18" s="745"/>
      <c r="K18" s="746"/>
      <c r="L18" s="26"/>
    </row>
    <row r="19" spans="1:12" ht="33" customHeight="1" x14ac:dyDescent="0.2">
      <c r="A19" s="26"/>
      <c r="B19" s="768" t="s">
        <v>184</v>
      </c>
      <c r="C19" s="769"/>
      <c r="D19" s="769"/>
      <c r="E19" s="769"/>
      <c r="F19" s="769"/>
      <c r="G19" s="769"/>
      <c r="H19" s="769"/>
      <c r="I19" s="770"/>
      <c r="J19" s="771"/>
      <c r="K19" s="747"/>
      <c r="L19" s="26"/>
    </row>
    <row r="20" spans="1:12" ht="3" customHeight="1" x14ac:dyDescent="0.2">
      <c r="A20" s="26"/>
      <c r="B20" s="65"/>
      <c r="C20" s="45"/>
      <c r="D20" s="45"/>
      <c r="E20" s="45"/>
      <c r="F20" s="45"/>
      <c r="G20" s="45"/>
      <c r="H20" s="45"/>
      <c r="I20" s="45"/>
      <c r="J20" s="45"/>
      <c r="K20" s="65"/>
      <c r="L20" s="26"/>
    </row>
    <row r="21" spans="1:12" ht="29.1" customHeight="1" x14ac:dyDescent="0.2">
      <c r="A21" s="26"/>
      <c r="B21" s="119" t="s">
        <v>58</v>
      </c>
      <c r="C21" s="209"/>
      <c r="D21" s="209"/>
      <c r="E21" s="209"/>
      <c r="F21" s="209"/>
      <c r="G21" s="209"/>
      <c r="H21" s="209"/>
      <c r="I21" s="209"/>
      <c r="J21" s="209"/>
      <c r="K21" s="210"/>
      <c r="L21" s="26"/>
    </row>
    <row r="22" spans="1:12" ht="26.25" customHeight="1" x14ac:dyDescent="0.2">
      <c r="A22" s="26"/>
      <c r="B22" s="760" t="s">
        <v>59</v>
      </c>
      <c r="C22" s="761"/>
      <c r="D22" s="761"/>
      <c r="E22" s="761"/>
      <c r="F22" s="761"/>
      <c r="G22" s="761"/>
      <c r="H22" s="213" t="s">
        <v>60</v>
      </c>
      <c r="I22" s="213"/>
      <c r="J22" s="213"/>
      <c r="K22" s="766" t="s">
        <v>61</v>
      </c>
      <c r="L22" s="26"/>
    </row>
    <row r="23" spans="1:12" ht="36.75" customHeight="1" x14ac:dyDescent="0.2">
      <c r="A23" s="26"/>
      <c r="B23" s="762"/>
      <c r="C23" s="763"/>
      <c r="D23" s="763"/>
      <c r="E23" s="763"/>
      <c r="F23" s="763"/>
      <c r="G23" s="763"/>
      <c r="H23" s="178" t="s">
        <v>128</v>
      </c>
      <c r="I23" s="178" t="s">
        <v>40</v>
      </c>
      <c r="J23" s="178" t="s">
        <v>181</v>
      </c>
      <c r="K23" s="767"/>
      <c r="L23" s="26"/>
    </row>
    <row r="24" spans="1:12" ht="27" customHeight="1" x14ac:dyDescent="0.2">
      <c r="A24" s="26"/>
      <c r="B24" s="550" t="s">
        <v>62</v>
      </c>
      <c r="C24" s="550"/>
      <c r="D24" s="550"/>
      <c r="E24" s="550"/>
      <c r="F24" s="550"/>
      <c r="G24" s="550"/>
      <c r="H24" s="3"/>
      <c r="I24" s="3"/>
      <c r="J24" s="3"/>
      <c r="K24" s="214" t="str">
        <f>'tablas de calculo'!AO1</f>
        <v xml:space="preserve">   </v>
      </c>
      <c r="L24" s="26"/>
    </row>
    <row r="25" spans="1:12" ht="27" customHeight="1" x14ac:dyDescent="0.2">
      <c r="A25" s="26"/>
      <c r="B25" s="550" t="s">
        <v>63</v>
      </c>
      <c r="C25" s="550"/>
      <c r="D25" s="550"/>
      <c r="E25" s="550"/>
      <c r="F25" s="550"/>
      <c r="G25" s="550"/>
      <c r="H25" s="3"/>
      <c r="I25" s="3"/>
      <c r="J25" s="3"/>
      <c r="K25" s="214" t="str">
        <f>'tablas de calculo'!AO2</f>
        <v xml:space="preserve">   </v>
      </c>
      <c r="L25" s="26"/>
    </row>
    <row r="26" spans="1:12" ht="27" customHeight="1" x14ac:dyDescent="0.2">
      <c r="A26" s="26"/>
      <c r="B26" s="550" t="s">
        <v>64</v>
      </c>
      <c r="C26" s="550"/>
      <c r="D26" s="550"/>
      <c r="E26" s="550"/>
      <c r="F26" s="550"/>
      <c r="G26" s="550"/>
      <c r="H26" s="3"/>
      <c r="I26" s="3"/>
      <c r="J26" s="3"/>
      <c r="K26" s="214" t="str">
        <f>'tablas de calculo'!AO3</f>
        <v xml:space="preserve">   </v>
      </c>
      <c r="L26" s="26"/>
    </row>
    <row r="27" spans="1:12" ht="27" customHeight="1" x14ac:dyDescent="0.2">
      <c r="A27" s="26"/>
      <c r="B27" s="550" t="s">
        <v>65</v>
      </c>
      <c r="C27" s="550"/>
      <c r="D27" s="550"/>
      <c r="E27" s="550"/>
      <c r="F27" s="550"/>
      <c r="G27" s="550"/>
      <c r="H27" s="3"/>
      <c r="I27" s="3"/>
      <c r="J27" s="3"/>
      <c r="K27" s="214" t="str">
        <f>'tablas de calculo'!AO4</f>
        <v xml:space="preserve">   </v>
      </c>
      <c r="L27" s="26"/>
    </row>
    <row r="28" spans="1:12" ht="27" customHeight="1" x14ac:dyDescent="0.2">
      <c r="A28" s="26"/>
      <c r="B28" s="550" t="s">
        <v>66</v>
      </c>
      <c r="C28" s="550"/>
      <c r="D28" s="550"/>
      <c r="E28" s="550"/>
      <c r="F28" s="550"/>
      <c r="G28" s="550"/>
      <c r="H28" s="3"/>
      <c r="I28" s="3"/>
      <c r="J28" s="3"/>
      <c r="K28" s="214" t="str">
        <f>'tablas de calculo'!AO5</f>
        <v xml:space="preserve">   </v>
      </c>
      <c r="L28" s="26"/>
    </row>
    <row r="29" spans="1:12" ht="27" customHeight="1" x14ac:dyDescent="0.2">
      <c r="A29" s="26"/>
      <c r="B29" s="550" t="s">
        <v>67</v>
      </c>
      <c r="C29" s="550"/>
      <c r="D29" s="550"/>
      <c r="E29" s="550"/>
      <c r="F29" s="550"/>
      <c r="G29" s="550"/>
      <c r="H29" s="3"/>
      <c r="I29" s="3"/>
      <c r="J29" s="3"/>
      <c r="K29" s="214" t="str">
        <f>'tablas de calculo'!AO6</f>
        <v xml:space="preserve">   </v>
      </c>
      <c r="L29" s="26"/>
    </row>
    <row r="30" spans="1:12" ht="27" customHeight="1" x14ac:dyDescent="0.2">
      <c r="A30" s="26"/>
      <c r="B30" s="550" t="s">
        <v>68</v>
      </c>
      <c r="C30" s="550"/>
      <c r="D30" s="550"/>
      <c r="E30" s="550"/>
      <c r="F30" s="550"/>
      <c r="G30" s="550"/>
      <c r="H30" s="3"/>
      <c r="I30" s="3"/>
      <c r="J30" s="3"/>
      <c r="K30" s="214" t="str">
        <f>'tablas de calculo'!AO7</f>
        <v xml:space="preserve">   </v>
      </c>
      <c r="L30" s="26"/>
    </row>
    <row r="31" spans="1:12" ht="27" customHeight="1" x14ac:dyDescent="0.2">
      <c r="A31" s="26"/>
      <c r="B31" s="550" t="s">
        <v>69</v>
      </c>
      <c r="C31" s="550"/>
      <c r="D31" s="550"/>
      <c r="E31" s="550"/>
      <c r="F31" s="550"/>
      <c r="G31" s="550"/>
      <c r="H31" s="3"/>
      <c r="I31" s="3"/>
      <c r="J31" s="3"/>
      <c r="K31" s="214" t="str">
        <f>'tablas de calculo'!AO8</f>
        <v xml:space="preserve">   </v>
      </c>
      <c r="L31" s="26"/>
    </row>
    <row r="32" spans="1:12" ht="27" customHeight="1" x14ac:dyDescent="0.2">
      <c r="A32" s="26"/>
      <c r="B32" s="550" t="s">
        <v>70</v>
      </c>
      <c r="C32" s="550"/>
      <c r="D32" s="550"/>
      <c r="E32" s="550"/>
      <c r="F32" s="550"/>
      <c r="G32" s="550"/>
      <c r="H32" s="3"/>
      <c r="I32" s="3"/>
      <c r="J32" s="3"/>
      <c r="K32" s="214" t="str">
        <f>'tablas de calculo'!AO9</f>
        <v xml:space="preserve">   </v>
      </c>
      <c r="L32" s="26"/>
    </row>
    <row r="33" spans="1:12" ht="27" customHeight="1" x14ac:dyDescent="0.2">
      <c r="A33" s="26"/>
      <c r="B33" s="550" t="s">
        <v>71</v>
      </c>
      <c r="C33" s="550"/>
      <c r="D33" s="550"/>
      <c r="E33" s="550"/>
      <c r="F33" s="550"/>
      <c r="G33" s="550"/>
      <c r="H33" s="3"/>
      <c r="I33" s="3"/>
      <c r="J33" s="3"/>
      <c r="K33" s="214" t="str">
        <f>'tablas de calculo'!AO10</f>
        <v xml:space="preserve">   </v>
      </c>
      <c r="L33" s="26"/>
    </row>
    <row r="34" spans="1:12" ht="27" customHeight="1" x14ac:dyDescent="0.2">
      <c r="A34" s="26"/>
      <c r="B34" s="550" t="s">
        <v>72</v>
      </c>
      <c r="C34" s="550"/>
      <c r="D34" s="550"/>
      <c r="E34" s="550"/>
      <c r="F34" s="550"/>
      <c r="G34" s="550"/>
      <c r="H34" s="3"/>
      <c r="I34" s="3"/>
      <c r="J34" s="3"/>
      <c r="K34" s="214" t="str">
        <f>'tablas de calculo'!AO11</f>
        <v xml:space="preserve">   </v>
      </c>
      <c r="L34" s="26"/>
    </row>
    <row r="35" spans="1:12" ht="27" customHeight="1" x14ac:dyDescent="0.2">
      <c r="A35" s="26"/>
      <c r="B35" s="550" t="s">
        <v>73</v>
      </c>
      <c r="C35" s="550"/>
      <c r="D35" s="550"/>
      <c r="E35" s="550"/>
      <c r="F35" s="550"/>
      <c r="G35" s="550"/>
      <c r="H35" s="3"/>
      <c r="I35" s="3"/>
      <c r="J35" s="3"/>
      <c r="K35" s="214" t="str">
        <f>'tablas de calculo'!AO12</f>
        <v xml:space="preserve">   </v>
      </c>
      <c r="L35" s="26"/>
    </row>
    <row r="36" spans="1:12" ht="27" customHeight="1" x14ac:dyDescent="0.2">
      <c r="A36" s="26"/>
      <c r="B36" s="550" t="s">
        <v>74</v>
      </c>
      <c r="C36" s="550"/>
      <c r="D36" s="550"/>
      <c r="E36" s="550"/>
      <c r="F36" s="550"/>
      <c r="G36" s="550"/>
      <c r="H36" s="3"/>
      <c r="I36" s="3"/>
      <c r="J36" s="3"/>
      <c r="K36" s="214" t="str">
        <f>'tablas de calculo'!AO13</f>
        <v xml:space="preserve">   </v>
      </c>
      <c r="L36" s="26"/>
    </row>
    <row r="37" spans="1:12" ht="58.5" customHeight="1" x14ac:dyDescent="0.2">
      <c r="A37" s="113"/>
      <c r="B37" s="217"/>
      <c r="C37" s="218"/>
      <c r="D37" s="216"/>
      <c r="E37" s="216"/>
      <c r="F37" s="764" t="s">
        <v>75</v>
      </c>
      <c r="G37" s="764"/>
      <c r="H37" s="764"/>
      <c r="I37" s="764"/>
      <c r="J37" s="765"/>
      <c r="K37" s="215" t="str">
        <f>'tablas de calculo'!AP14</f>
        <v>Verifica el 1° requisito</v>
      </c>
      <c r="L37" s="112"/>
    </row>
    <row r="38" spans="1:12" ht="3" customHeight="1" x14ac:dyDescent="0.2">
      <c r="A38" s="45"/>
      <c r="B38" s="108"/>
      <c r="C38" s="108"/>
      <c r="D38" s="109"/>
      <c r="E38" s="109"/>
      <c r="F38" s="110"/>
      <c r="G38" s="110"/>
      <c r="H38" s="110"/>
      <c r="I38" s="110"/>
      <c r="J38" s="110"/>
      <c r="K38" s="111"/>
      <c r="L38" s="45"/>
    </row>
    <row r="39" spans="1:12" ht="25.5" customHeight="1" x14ac:dyDescent="0.2">
      <c r="A39" s="113"/>
      <c r="B39" s="219" t="s">
        <v>102</v>
      </c>
      <c r="C39" s="220"/>
      <c r="D39" s="220"/>
      <c r="E39" s="220"/>
      <c r="F39" s="221"/>
      <c r="G39" s="222" t="s">
        <v>199</v>
      </c>
      <c r="H39" s="220"/>
      <c r="I39" s="220"/>
      <c r="J39" s="220"/>
      <c r="K39" s="221"/>
      <c r="L39" s="112"/>
    </row>
    <row r="40" spans="1:12" ht="46.5" customHeight="1" x14ac:dyDescent="0.2">
      <c r="A40" s="26"/>
      <c r="B40" s="707">
        <f>ACT.EXT.!B29</f>
        <v>0</v>
      </c>
      <c r="C40" s="708"/>
      <c r="D40" s="708"/>
      <c r="E40" s="708"/>
      <c r="F40" s="709"/>
      <c r="G40" s="520"/>
      <c r="H40" s="521"/>
      <c r="I40" s="521"/>
      <c r="J40" s="521"/>
      <c r="K40" s="522"/>
      <c r="L40" s="26"/>
    </row>
    <row r="41" spans="1:12" ht="12" customHeight="1" x14ac:dyDescent="0.2">
      <c r="A41" s="26"/>
      <c r="B41" s="529" t="str">
        <f>ACT.EXT.!B30</f>
        <v>Nombre</v>
      </c>
      <c r="C41" s="530"/>
      <c r="D41" s="530"/>
      <c r="E41" s="530"/>
      <c r="F41" s="531"/>
      <c r="G41" s="529" t="str">
        <f>ACT.EXT.!G30</f>
        <v>Nombre</v>
      </c>
      <c r="H41" s="530"/>
      <c r="I41" s="530"/>
      <c r="J41" s="530"/>
      <c r="K41" s="531"/>
      <c r="L41" s="26"/>
    </row>
    <row r="42" spans="1:12" ht="42" customHeight="1" x14ac:dyDescent="0.2">
      <c r="A42" s="26"/>
      <c r="B42" s="517">
        <f>ACT.EXT.!B31</f>
        <v>0</v>
      </c>
      <c r="C42" s="518"/>
      <c r="D42" s="518"/>
      <c r="E42" s="518"/>
      <c r="F42" s="519"/>
      <c r="G42" s="551"/>
      <c r="H42" s="552"/>
      <c r="I42" s="552"/>
      <c r="J42" s="552"/>
      <c r="K42" s="553"/>
      <c r="L42" s="26"/>
    </row>
    <row r="43" spans="1:12" ht="12" customHeight="1" x14ac:dyDescent="0.2">
      <c r="A43" s="26"/>
      <c r="B43" s="752" t="str">
        <f>ACT.EXT.!B32</f>
        <v>Puesto</v>
      </c>
      <c r="C43" s="753"/>
      <c r="D43" s="753"/>
      <c r="E43" s="753"/>
      <c r="F43" s="754"/>
      <c r="G43" s="752" t="str">
        <f>ACT.EXT.!G32</f>
        <v>Puesto</v>
      </c>
      <c r="H43" s="753"/>
      <c r="I43" s="753"/>
      <c r="J43" s="753"/>
      <c r="K43" s="754"/>
      <c r="L43" s="26"/>
    </row>
    <row r="44" spans="1:12" ht="42" customHeight="1" x14ac:dyDescent="0.2">
      <c r="A44" s="26"/>
      <c r="B44" s="523"/>
      <c r="C44" s="524"/>
      <c r="D44" s="524"/>
      <c r="E44" s="524"/>
      <c r="F44" s="525"/>
      <c r="G44" s="158"/>
      <c r="H44" s="527"/>
      <c r="I44" s="527"/>
      <c r="J44" s="527"/>
      <c r="K44" s="528"/>
      <c r="L44" s="26"/>
    </row>
    <row r="45" spans="1:12" ht="12" customHeight="1" x14ac:dyDescent="0.2">
      <c r="A45" s="26"/>
      <c r="B45" s="755" t="str">
        <f>ACT.EXT.!B34</f>
        <v>Firma</v>
      </c>
      <c r="C45" s="756"/>
      <c r="D45" s="756"/>
      <c r="E45" s="756"/>
      <c r="F45" s="757"/>
      <c r="G45" s="511" t="str">
        <f>ACT.EXT.!G34</f>
        <v>Firma</v>
      </c>
      <c r="H45" s="512"/>
      <c r="I45" s="512"/>
      <c r="J45" s="512"/>
      <c r="K45" s="513"/>
      <c r="L45" s="26"/>
    </row>
    <row r="46" spans="1:12" ht="3" customHeight="1" x14ac:dyDescent="0.2">
      <c r="A46" s="26"/>
      <c r="B46" s="106"/>
      <c r="C46" s="106"/>
      <c r="D46" s="106"/>
      <c r="E46" s="106"/>
      <c r="F46" s="106"/>
      <c r="G46" s="107"/>
      <c r="H46" s="107"/>
      <c r="I46" s="107"/>
      <c r="J46" s="107"/>
      <c r="K46" s="107"/>
      <c r="L46" s="26"/>
    </row>
    <row r="47" spans="1:12" ht="16.5" customHeight="1" x14ac:dyDescent="0.2">
      <c r="A47" s="26"/>
      <c r="B47" s="758" t="s">
        <v>101</v>
      </c>
      <c r="C47" s="759"/>
      <c r="D47" s="759"/>
      <c r="E47" s="759"/>
      <c r="F47" s="759"/>
      <c r="G47" s="759"/>
      <c r="H47" s="759"/>
      <c r="I47" s="759"/>
      <c r="J47" s="759"/>
      <c r="K47" s="539"/>
      <c r="L47" s="26"/>
    </row>
    <row r="48" spans="1:12" ht="25.5" customHeight="1" x14ac:dyDescent="0.2">
      <c r="A48" s="26"/>
      <c r="B48" s="737"/>
      <c r="C48" s="738"/>
      <c r="D48" s="738"/>
      <c r="E48" s="738"/>
      <c r="F48" s="738"/>
      <c r="G48" s="738"/>
      <c r="H48" s="738"/>
      <c r="I48" s="738"/>
      <c r="J48" s="738"/>
      <c r="K48" s="739"/>
      <c r="L48" s="26"/>
    </row>
    <row r="49" spans="1:12" ht="25.5" customHeight="1" x14ac:dyDescent="0.2">
      <c r="A49" s="26"/>
      <c r="B49" s="737"/>
      <c r="C49" s="738"/>
      <c r="D49" s="738"/>
      <c r="E49" s="738"/>
      <c r="F49" s="738"/>
      <c r="G49" s="738"/>
      <c r="H49" s="738"/>
      <c r="I49" s="738"/>
      <c r="J49" s="738"/>
      <c r="K49" s="739"/>
      <c r="L49" s="26"/>
    </row>
    <row r="50" spans="1:12" ht="25.5" customHeight="1" x14ac:dyDescent="0.2">
      <c r="A50" s="26"/>
      <c r="B50" s="737"/>
      <c r="C50" s="738"/>
      <c r="D50" s="738"/>
      <c r="E50" s="738"/>
      <c r="F50" s="738"/>
      <c r="G50" s="738"/>
      <c r="H50" s="738"/>
      <c r="I50" s="738"/>
      <c r="J50" s="738"/>
      <c r="K50" s="739"/>
      <c r="L50" s="26"/>
    </row>
    <row r="51" spans="1:12" ht="25.5" customHeight="1" x14ac:dyDescent="0.2">
      <c r="A51" s="26"/>
      <c r="B51" s="737"/>
      <c r="C51" s="738"/>
      <c r="D51" s="738"/>
      <c r="E51" s="738"/>
      <c r="F51" s="738"/>
      <c r="G51" s="738"/>
      <c r="H51" s="738"/>
      <c r="I51" s="738"/>
      <c r="J51" s="738"/>
      <c r="K51" s="739"/>
      <c r="L51" s="26"/>
    </row>
    <row r="52" spans="1:12" ht="25.5" customHeight="1" x14ac:dyDescent="0.2">
      <c r="A52" s="26"/>
      <c r="B52" s="737"/>
      <c r="C52" s="738"/>
      <c r="D52" s="738"/>
      <c r="E52" s="738"/>
      <c r="F52" s="738"/>
      <c r="G52" s="738"/>
      <c r="H52" s="738"/>
      <c r="I52" s="738"/>
      <c r="J52" s="738"/>
      <c r="K52" s="739"/>
      <c r="L52" s="26"/>
    </row>
    <row r="53" spans="1:12" ht="25.5" customHeight="1" x14ac:dyDescent="0.2">
      <c r="A53" s="26"/>
      <c r="B53" s="737"/>
      <c r="C53" s="738"/>
      <c r="D53" s="738"/>
      <c r="E53" s="738"/>
      <c r="F53" s="738"/>
      <c r="G53" s="738"/>
      <c r="H53" s="738"/>
      <c r="I53" s="738"/>
      <c r="J53" s="738"/>
      <c r="K53" s="739"/>
      <c r="L53" s="26"/>
    </row>
    <row r="54" spans="1:12" ht="25.5" customHeight="1" x14ac:dyDescent="0.2">
      <c r="A54" s="26"/>
      <c r="B54" s="737"/>
      <c r="C54" s="738"/>
      <c r="D54" s="738"/>
      <c r="E54" s="738"/>
      <c r="F54" s="738"/>
      <c r="G54" s="738"/>
      <c r="H54" s="738"/>
      <c r="I54" s="738"/>
      <c r="J54" s="738"/>
      <c r="K54" s="739"/>
      <c r="L54" s="26"/>
    </row>
    <row r="55" spans="1:12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8">
    <mergeCell ref="K22:K23"/>
    <mergeCell ref="B40:F40"/>
    <mergeCell ref="B16:I16"/>
    <mergeCell ref="J16:K16"/>
    <mergeCell ref="B19:I19"/>
    <mergeCell ref="J19:K19"/>
    <mergeCell ref="B17:I17"/>
    <mergeCell ref="J17:K17"/>
    <mergeCell ref="B18:I18"/>
    <mergeCell ref="J18:K18"/>
    <mergeCell ref="B27:G27"/>
    <mergeCell ref="B22:G23"/>
    <mergeCell ref="B34:G34"/>
    <mergeCell ref="B35:G35"/>
    <mergeCell ref="B36:G36"/>
    <mergeCell ref="B43:F43"/>
    <mergeCell ref="B28:G28"/>
    <mergeCell ref="B29:G29"/>
    <mergeCell ref="B25:G25"/>
    <mergeCell ref="B26:G26"/>
    <mergeCell ref="F37:J37"/>
    <mergeCell ref="B44:F44"/>
    <mergeCell ref="H44:K44"/>
    <mergeCell ref="B45:F45"/>
    <mergeCell ref="G45:K45"/>
    <mergeCell ref="B47:K47"/>
    <mergeCell ref="B30:G30"/>
    <mergeCell ref="B31:G31"/>
    <mergeCell ref="B32:G32"/>
    <mergeCell ref="B33:G33"/>
    <mergeCell ref="B41:F41"/>
    <mergeCell ref="B5:E5"/>
    <mergeCell ref="B6:E6"/>
    <mergeCell ref="G5:H5"/>
    <mergeCell ref="B15:I15"/>
    <mergeCell ref="J15:K15"/>
    <mergeCell ref="B13:I13"/>
    <mergeCell ref="J13:K13"/>
    <mergeCell ref="B14:I14"/>
    <mergeCell ref="J14:K14"/>
    <mergeCell ref="J5:K5"/>
    <mergeCell ref="G7:K7"/>
    <mergeCell ref="J6:K6"/>
    <mergeCell ref="G8:K8"/>
    <mergeCell ref="B9:K9"/>
    <mergeCell ref="B10:K10"/>
    <mergeCell ref="B3:E3"/>
    <mergeCell ref="G3:H3"/>
    <mergeCell ref="J3:K3"/>
    <mergeCell ref="B4:E4"/>
    <mergeCell ref="G4:H4"/>
    <mergeCell ref="J4:K4"/>
    <mergeCell ref="G6:H6"/>
    <mergeCell ref="B7:E7"/>
    <mergeCell ref="B8:E8"/>
    <mergeCell ref="B53:K53"/>
    <mergeCell ref="B54:K54"/>
    <mergeCell ref="B52:K52"/>
    <mergeCell ref="B49:K49"/>
    <mergeCell ref="B48:K48"/>
    <mergeCell ref="B50:K50"/>
    <mergeCell ref="B51:K51"/>
    <mergeCell ref="G41:K41"/>
    <mergeCell ref="G43:K43"/>
    <mergeCell ref="G40:K40"/>
    <mergeCell ref="B42:F42"/>
    <mergeCell ref="G42:K42"/>
    <mergeCell ref="B24:G24"/>
  </mergeCells>
  <phoneticPr fontId="15" type="noConversion"/>
  <dataValidations count="14">
    <dataValidation allowBlank="1" showInputMessage="1" prompt="Representa el valor que implica un cumplimiento no aceptable en la meta. _x000a_" sqref="J23"/>
    <dataValidation type="custom" allowBlank="1" showInputMessage="1" showErrorMessage="1" error="Elije una sola opción, en la calificación" sqref="H36:J36">
      <formula1>COUNTIF($H$36:$J$36,H36)=1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7:J27">
      <formula1>COUNTIF($H$27:$J$27,H27)=1</formula1>
    </dataValidation>
  </dataValidations>
  <printOptions horizontalCentered="1"/>
  <pageMargins left="0.19685039370078741" right="0.19685039370078741" top="0.35" bottom="0.36" header="0" footer="0"/>
  <pageSetup scale="5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70</vt:i4>
      </vt:variant>
    </vt:vector>
  </HeadingPairs>
  <TitlesOfParts>
    <vt:vector size="80" baseType="lpstr">
      <vt:lpstr>VCIFM</vt:lpstr>
      <vt:lpstr>ACT.EXT.</vt:lpstr>
      <vt:lpstr>vcai-SUPERIOR</vt:lpstr>
      <vt:lpstr>vcai-CAPACITACION</vt:lpstr>
      <vt:lpstr>vcai-3°EVALUADOR</vt:lpstr>
      <vt:lpstr>VCCOGR</vt:lpstr>
      <vt:lpstr>tablas de calculo</vt:lpstr>
      <vt:lpstr>vcai-AUTO</vt:lpstr>
      <vt:lpstr>APOR.DEST.</vt:lpstr>
      <vt:lpstr>Resumen personal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'vcai-3°EVALUADOR'!Área_de_impresión</vt:lpstr>
      <vt:lpstr>'vcai-AUTO'!Área_de_impresión</vt:lpstr>
      <vt:lpstr>'vcai-CAPACITACION'!Área_de_impresión</vt:lpstr>
      <vt:lpstr>'vcai-SUPERIOR'!Área_de_impresión</vt:lpstr>
      <vt:lpstr>VCCOGR!Área_de_impresión</vt:lpstr>
      <vt:lpstr>VCIFM!Área_de_impresión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eapjefe14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2019-01-11T23:17:10Z</cp:lastPrinted>
  <dcterms:created xsi:type="dcterms:W3CDTF">2004-09-01T14:59:30Z</dcterms:created>
  <dcterms:modified xsi:type="dcterms:W3CDTF">2019-01-14T23:37:20Z</dcterms:modified>
</cp:coreProperties>
</file>